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/>
  <mc:AlternateContent xmlns:mc="http://schemas.openxmlformats.org/markup-compatibility/2006">
    <mc:Choice Requires="x15">
      <x15ac:absPath xmlns:x15ac="http://schemas.microsoft.com/office/spreadsheetml/2010/11/ac" url="D:\TSUJI環境ツール最新版\気密測定\"/>
    </mc:Choice>
  </mc:AlternateContent>
  <xr:revisionPtr revIDLastSave="0" documentId="13_ncr:1_{DF7C1D8D-B20B-4C5D-8812-F42F6C4A8ED2}" xr6:coauthVersionLast="47" xr6:coauthVersionMax="47" xr10:uidLastSave="{00000000-0000-0000-0000-000000000000}"/>
  <bookViews>
    <workbookView xWindow="-98" yWindow="-98" windowWidth="20715" windowHeight="13155" tabRatio="634" xr2:uid="{00000000-000D-0000-FFFF-FFFF00000000}"/>
  </bookViews>
  <sheets>
    <sheet name="気密性能試験結果（改定JIS）" sheetId="31" r:id="rId1"/>
  </sheets>
  <definedNames>
    <definedName name="_xlnm.Print_Area" localSheetId="0">'気密性能試験結果（改定JIS）'!$A$1:$L$165</definedName>
  </definedNames>
  <calcPr calcId="191029"/>
</workbook>
</file>

<file path=xl/calcChain.xml><?xml version="1.0" encoding="utf-8"?>
<calcChain xmlns="http://schemas.openxmlformats.org/spreadsheetml/2006/main">
  <c r="J97" i="31" l="1"/>
  <c r="A97" i="31"/>
  <c r="D97" i="31"/>
  <c r="G97" i="31"/>
  <c r="K120" i="31"/>
  <c r="O89" i="31" l="1"/>
  <c r="P89" i="31"/>
  <c r="O90" i="31"/>
  <c r="P90" i="31"/>
  <c r="O91" i="31"/>
  <c r="P91" i="31"/>
  <c r="O92" i="31"/>
  <c r="P92" i="31"/>
  <c r="P88" i="31"/>
  <c r="O88" i="31"/>
  <c r="O84" i="31"/>
  <c r="P84" i="31"/>
  <c r="O85" i="31"/>
  <c r="P85" i="31"/>
  <c r="O86" i="31"/>
  <c r="P86" i="31"/>
  <c r="O87" i="31"/>
  <c r="P87" i="31"/>
  <c r="P83" i="31"/>
  <c r="O83" i="31"/>
  <c r="O79" i="31"/>
  <c r="P79" i="31"/>
  <c r="O80" i="31"/>
  <c r="P80" i="31"/>
  <c r="O81" i="31"/>
  <c r="P81" i="31"/>
  <c r="O82" i="31"/>
  <c r="P82" i="31"/>
  <c r="P78" i="31"/>
  <c r="O78" i="31"/>
  <c r="Q89" i="31"/>
  <c r="R89" i="31"/>
  <c r="Q90" i="31"/>
  <c r="R90" i="31"/>
  <c r="Q91" i="31"/>
  <c r="R91" i="31"/>
  <c r="Q92" i="31"/>
  <c r="R92" i="31"/>
  <c r="R88" i="31"/>
  <c r="Q88" i="31"/>
  <c r="Q84" i="31"/>
  <c r="R84" i="31"/>
  <c r="Q85" i="31"/>
  <c r="R85" i="31"/>
  <c r="Q86" i="31"/>
  <c r="R86" i="31"/>
  <c r="Q87" i="31"/>
  <c r="R87" i="31"/>
  <c r="Q83" i="31"/>
  <c r="R83" i="31"/>
  <c r="Q79" i="31"/>
  <c r="R79" i="31"/>
  <c r="Q80" i="31"/>
  <c r="R80" i="31"/>
  <c r="Q81" i="31"/>
  <c r="R81" i="31"/>
  <c r="Q82" i="31"/>
  <c r="R82" i="31"/>
  <c r="R78" i="31"/>
  <c r="Q78" i="31"/>
  <c r="W151" i="31"/>
  <c r="W133" i="31"/>
  <c r="W115" i="31"/>
  <c r="E53" i="31"/>
  <c r="D14" i="31"/>
  <c r="AE154" i="31"/>
  <c r="AD154" i="31"/>
  <c r="AE153" i="31"/>
  <c r="AD153" i="31"/>
  <c r="AE152" i="31"/>
  <c r="AD152" i="31"/>
  <c r="AE151" i="31"/>
  <c r="AD151" i="31"/>
  <c r="AE150" i="31"/>
  <c r="AD150" i="31"/>
  <c r="AE136" i="31"/>
  <c r="AD136" i="31"/>
  <c r="AE135" i="31"/>
  <c r="AD135" i="31"/>
  <c r="AE134" i="31"/>
  <c r="AD134" i="31"/>
  <c r="AE133" i="31"/>
  <c r="AD133" i="31"/>
  <c r="AE132" i="31"/>
  <c r="AD132" i="31"/>
  <c r="AD115" i="31"/>
  <c r="AE115" i="31"/>
  <c r="AD116" i="31"/>
  <c r="AE116" i="31"/>
  <c r="AD117" i="31"/>
  <c r="AE117" i="31"/>
  <c r="AD118" i="31"/>
  <c r="AE118" i="31"/>
  <c r="AE114" i="31"/>
  <c r="AD114" i="31"/>
  <c r="R77" i="31" l="1"/>
  <c r="T77" i="31" s="1"/>
  <c r="K76" i="31" s="1"/>
  <c r="T78" i="31"/>
  <c r="K77" i="31" s="1"/>
  <c r="Q77" i="31"/>
  <c r="S81" i="31" s="1"/>
  <c r="AG114" i="31"/>
  <c r="AE113" i="31"/>
  <c r="AE131" i="31"/>
  <c r="AG131" i="31" s="1"/>
  <c r="K138" i="31" s="1"/>
  <c r="AG115" i="31"/>
  <c r="AG132" i="31"/>
  <c r="AG133" i="31"/>
  <c r="AD131" i="31"/>
  <c r="AF131" i="31" s="1"/>
  <c r="K141" i="31" s="1"/>
  <c r="AG151" i="31"/>
  <c r="AD113" i="31"/>
  <c r="AF117" i="31" s="1"/>
  <c r="AD149" i="31"/>
  <c r="AG150" i="31"/>
  <c r="AE149" i="31"/>
  <c r="Z154" i="31"/>
  <c r="Y154" i="31"/>
  <c r="U154" i="31"/>
  <c r="T154" i="31"/>
  <c r="P154" i="31"/>
  <c r="O154" i="31"/>
  <c r="Z153" i="31"/>
  <c r="Y153" i="31"/>
  <c r="U153" i="31"/>
  <c r="T153" i="31"/>
  <c r="P153" i="31"/>
  <c r="O153" i="31"/>
  <c r="Z152" i="31"/>
  <c r="Y152" i="31"/>
  <c r="U152" i="31"/>
  <c r="T152" i="31"/>
  <c r="P152" i="31"/>
  <c r="O152" i="31"/>
  <c r="Z151" i="31"/>
  <c r="Y151" i="31"/>
  <c r="U151" i="31"/>
  <c r="T151" i="31"/>
  <c r="P151" i="31"/>
  <c r="O151" i="31"/>
  <c r="Z150" i="31"/>
  <c r="Y150" i="31"/>
  <c r="U150" i="31"/>
  <c r="T150" i="31"/>
  <c r="P150" i="31"/>
  <c r="O150" i="31"/>
  <c r="Z136" i="31"/>
  <c r="Y136" i="31"/>
  <c r="U136" i="31"/>
  <c r="T136" i="31"/>
  <c r="P136" i="31"/>
  <c r="O136" i="31"/>
  <c r="Z135" i="31"/>
  <c r="Y135" i="31"/>
  <c r="U135" i="31"/>
  <c r="T135" i="31"/>
  <c r="P135" i="31"/>
  <c r="O135" i="31"/>
  <c r="Z134" i="31"/>
  <c r="Y134" i="31"/>
  <c r="U134" i="31"/>
  <c r="T134" i="31"/>
  <c r="P134" i="31"/>
  <c r="O134" i="31"/>
  <c r="Z133" i="31"/>
  <c r="Y133" i="31"/>
  <c r="U133" i="31"/>
  <c r="T133" i="31"/>
  <c r="P133" i="31"/>
  <c r="O133" i="31"/>
  <c r="Z132" i="31"/>
  <c r="Y132" i="31"/>
  <c r="U132" i="31"/>
  <c r="T132" i="31"/>
  <c r="P132" i="31"/>
  <c r="O132" i="31"/>
  <c r="Z118" i="31"/>
  <c r="Y118" i="31"/>
  <c r="U118" i="31"/>
  <c r="T118" i="31"/>
  <c r="P118" i="31"/>
  <c r="O118" i="31"/>
  <c r="Z117" i="31"/>
  <c r="Y117" i="31"/>
  <c r="U117" i="31"/>
  <c r="T117" i="31"/>
  <c r="P117" i="31"/>
  <c r="O117" i="31"/>
  <c r="Z116" i="31"/>
  <c r="Y116" i="31"/>
  <c r="U116" i="31"/>
  <c r="T116" i="31"/>
  <c r="P116" i="31"/>
  <c r="O116" i="31"/>
  <c r="Z115" i="31"/>
  <c r="Y115" i="31"/>
  <c r="U115" i="31"/>
  <c r="T115" i="31"/>
  <c r="P115" i="31"/>
  <c r="O115" i="31"/>
  <c r="Z114" i="31"/>
  <c r="Y114" i="31"/>
  <c r="U114" i="31"/>
  <c r="T114" i="31"/>
  <c r="P114" i="31"/>
  <c r="O114" i="31"/>
  <c r="Y71" i="31"/>
  <c r="Z71" i="31"/>
  <c r="Y72" i="31"/>
  <c r="Z72" i="31"/>
  <c r="Y73" i="31"/>
  <c r="Z73" i="31"/>
  <c r="Y74" i="31"/>
  <c r="Z74" i="31"/>
  <c r="Z70" i="31"/>
  <c r="Y70" i="31"/>
  <c r="T71" i="31"/>
  <c r="U71" i="31"/>
  <c r="T72" i="31"/>
  <c r="U72" i="31"/>
  <c r="T73" i="31"/>
  <c r="U73" i="31"/>
  <c r="T74" i="31"/>
  <c r="U74" i="31"/>
  <c r="U70" i="31"/>
  <c r="T70" i="31"/>
  <c r="R98" i="31"/>
  <c r="P74" i="31"/>
  <c r="O74" i="31"/>
  <c r="P73" i="31"/>
  <c r="O73" i="31"/>
  <c r="P72" i="31"/>
  <c r="O72" i="31"/>
  <c r="P71" i="31"/>
  <c r="O71" i="31"/>
  <c r="P70" i="31"/>
  <c r="O70" i="31"/>
  <c r="K81" i="31" l="1"/>
  <c r="S82" i="31"/>
  <c r="S80" i="31"/>
  <c r="S77" i="31"/>
  <c r="K80" i="31" s="1"/>
  <c r="L144" i="31"/>
  <c r="K144" i="31"/>
  <c r="K142" i="31"/>
  <c r="K143" i="31"/>
  <c r="E42" i="31"/>
  <c r="AF136" i="31"/>
  <c r="AF135" i="31"/>
  <c r="AF134" i="31"/>
  <c r="AF113" i="31"/>
  <c r="K123" i="31" s="1"/>
  <c r="AG136" i="31"/>
  <c r="K139" i="31"/>
  <c r="AF137" i="31"/>
  <c r="AG137" i="31"/>
  <c r="AF116" i="31"/>
  <c r="AG149" i="31"/>
  <c r="K156" i="31" s="1"/>
  <c r="AF154" i="31"/>
  <c r="AF152" i="31"/>
  <c r="AF149" i="31"/>
  <c r="K159" i="31" s="1"/>
  <c r="AF153" i="31"/>
  <c r="AG113" i="31"/>
  <c r="AF118" i="31"/>
  <c r="P149" i="31"/>
  <c r="R149" i="31" s="1"/>
  <c r="E156" i="31" s="1"/>
  <c r="R132" i="31"/>
  <c r="E139" i="31" s="1"/>
  <c r="Y113" i="31"/>
  <c r="AA117" i="31" s="1"/>
  <c r="P131" i="31"/>
  <c r="R131" i="31" s="1"/>
  <c r="E138" i="31" s="1"/>
  <c r="K140" i="31"/>
  <c r="AB151" i="31"/>
  <c r="Z131" i="31"/>
  <c r="AB131" i="31" s="1"/>
  <c r="I138" i="31" s="1"/>
  <c r="W150" i="31"/>
  <c r="G157" i="31" s="1"/>
  <c r="T131" i="31"/>
  <c r="V135" i="31" s="1"/>
  <c r="R115" i="31"/>
  <c r="O149" i="31"/>
  <c r="Q153" i="31" s="1"/>
  <c r="AB132" i="31"/>
  <c r="U149" i="31"/>
  <c r="W149" i="31" s="1"/>
  <c r="G156" i="31" s="1"/>
  <c r="U131" i="31"/>
  <c r="W131" i="31" s="1"/>
  <c r="G138" i="31" s="1"/>
  <c r="R151" i="31"/>
  <c r="W132" i="31"/>
  <c r="G139" i="31" s="1"/>
  <c r="Z149" i="31"/>
  <c r="AB149" i="31" s="1"/>
  <c r="I156" i="31" s="1"/>
  <c r="U113" i="31"/>
  <c r="W113" i="31" s="1"/>
  <c r="G120" i="31" s="1"/>
  <c r="AB115" i="31"/>
  <c r="Z113" i="31"/>
  <c r="AB113" i="31" s="1"/>
  <c r="I120" i="31" s="1"/>
  <c r="AB133" i="31"/>
  <c r="R150" i="31"/>
  <c r="E157" i="31" s="1"/>
  <c r="O113" i="31"/>
  <c r="Q117" i="31" s="1"/>
  <c r="T149" i="31"/>
  <c r="V149" i="31" s="1"/>
  <c r="O69" i="31"/>
  <c r="Q72" i="31" s="1"/>
  <c r="P113" i="31"/>
  <c r="R113" i="31" s="1"/>
  <c r="E120" i="31" s="1"/>
  <c r="O131" i="31"/>
  <c r="Q131" i="31" s="1"/>
  <c r="Y149" i="31"/>
  <c r="AB150" i="31"/>
  <c r="R133" i="31"/>
  <c r="Y131" i="31"/>
  <c r="T113" i="31"/>
  <c r="AB114" i="31"/>
  <c r="W114" i="31"/>
  <c r="G121" i="31" s="1"/>
  <c r="R114" i="31"/>
  <c r="E121" i="31" s="1"/>
  <c r="P69" i="31"/>
  <c r="R69" i="31" s="1"/>
  <c r="E76" i="31" s="1"/>
  <c r="Z69" i="31"/>
  <c r="AB69" i="31" s="1"/>
  <c r="I76" i="31" s="1"/>
  <c r="AB71" i="31"/>
  <c r="AB70" i="31"/>
  <c r="W70" i="31"/>
  <c r="G77" i="31" s="1"/>
  <c r="W71" i="31"/>
  <c r="Y69" i="31"/>
  <c r="AA72" i="31" s="1"/>
  <c r="U69" i="31"/>
  <c r="T69" i="31"/>
  <c r="R71" i="31"/>
  <c r="R70" i="31"/>
  <c r="E77" i="31" s="1"/>
  <c r="K79" i="31" l="1"/>
  <c r="K78" i="31"/>
  <c r="K82" i="31"/>
  <c r="K86" i="31"/>
  <c r="K85" i="31" s="1"/>
  <c r="S83" i="31"/>
  <c r="T82" i="31"/>
  <c r="T83" i="31"/>
  <c r="E78" i="31"/>
  <c r="I77" i="31"/>
  <c r="I78" i="31" s="1"/>
  <c r="F162" i="31"/>
  <c r="E162" i="31"/>
  <c r="J144" i="31"/>
  <c r="I144" i="31"/>
  <c r="H162" i="31"/>
  <c r="G162" i="31"/>
  <c r="F144" i="31"/>
  <c r="E144" i="31"/>
  <c r="K160" i="31"/>
  <c r="K161" i="31" s="1"/>
  <c r="I142" i="31"/>
  <c r="I143" i="31"/>
  <c r="E51" i="31"/>
  <c r="E55" i="31" s="1"/>
  <c r="K83" i="31" s="1"/>
  <c r="I124" i="31"/>
  <c r="I160" i="31"/>
  <c r="I81" i="31"/>
  <c r="G160" i="31"/>
  <c r="G142" i="31"/>
  <c r="G124" i="31"/>
  <c r="E81" i="31"/>
  <c r="AG119" i="31"/>
  <c r="E124" i="31"/>
  <c r="K121" i="31"/>
  <c r="K124" i="31"/>
  <c r="K125" i="31" s="1"/>
  <c r="E142" i="31"/>
  <c r="E160" i="31"/>
  <c r="AF119" i="31"/>
  <c r="AA116" i="31"/>
  <c r="AA118" i="31"/>
  <c r="V118" i="31"/>
  <c r="V152" i="31"/>
  <c r="AG118" i="31"/>
  <c r="K157" i="31"/>
  <c r="V153" i="31"/>
  <c r="K122" i="31"/>
  <c r="AA113" i="31"/>
  <c r="I123" i="31" s="1"/>
  <c r="I122" i="31" s="1"/>
  <c r="K158" i="31"/>
  <c r="AG155" i="31"/>
  <c r="AF155" i="31"/>
  <c r="AG154" i="31"/>
  <c r="V154" i="31"/>
  <c r="V136" i="31"/>
  <c r="Q113" i="31"/>
  <c r="E123" i="31" s="1"/>
  <c r="V134" i="31"/>
  <c r="I139" i="31"/>
  <c r="V131" i="31"/>
  <c r="G141" i="31" s="1"/>
  <c r="G140" i="31" s="1"/>
  <c r="I121" i="31"/>
  <c r="Q116" i="31"/>
  <c r="Q149" i="31"/>
  <c r="Q155" i="31" s="1"/>
  <c r="Q154" i="31"/>
  <c r="Q152" i="31"/>
  <c r="AA154" i="31"/>
  <c r="Q136" i="31"/>
  <c r="Q134" i="31"/>
  <c r="Q135" i="31"/>
  <c r="Q118" i="31"/>
  <c r="AA149" i="31"/>
  <c r="AA153" i="31"/>
  <c r="AA152" i="31"/>
  <c r="I157" i="31"/>
  <c r="G159" i="31"/>
  <c r="G161" i="31" s="1"/>
  <c r="W155" i="31"/>
  <c r="W154" i="31"/>
  <c r="V155" i="31"/>
  <c r="AA131" i="31"/>
  <c r="AA135" i="31"/>
  <c r="AA134" i="31"/>
  <c r="AA136" i="31"/>
  <c r="R137" i="31"/>
  <c r="Q137" i="31"/>
  <c r="R136" i="31"/>
  <c r="E141" i="31"/>
  <c r="E143" i="31" s="1"/>
  <c r="V113" i="31"/>
  <c r="V117" i="31"/>
  <c r="V116" i="31"/>
  <c r="AA74" i="31"/>
  <c r="AA69" i="31"/>
  <c r="AA73" i="31"/>
  <c r="V72" i="31"/>
  <c r="V69" i="31"/>
  <c r="G80" i="31" s="1"/>
  <c r="V73" i="31"/>
  <c r="Q69" i="31"/>
  <c r="R75" i="31" s="1"/>
  <c r="Q73" i="31"/>
  <c r="Q74" i="31"/>
  <c r="L84" i="31" l="1"/>
  <c r="K84" i="31"/>
  <c r="L126" i="31"/>
  <c r="K162" i="31"/>
  <c r="E83" i="31"/>
  <c r="G83" i="31"/>
  <c r="I83" i="31"/>
  <c r="K126" i="31"/>
  <c r="L162" i="31"/>
  <c r="E125" i="31"/>
  <c r="I125" i="31"/>
  <c r="I80" i="31"/>
  <c r="G143" i="31"/>
  <c r="R118" i="31"/>
  <c r="Q119" i="31"/>
  <c r="R119" i="31"/>
  <c r="AB118" i="31"/>
  <c r="AA119" i="31"/>
  <c r="AB119" i="31"/>
  <c r="W136" i="31"/>
  <c r="R155" i="31"/>
  <c r="E159" i="31"/>
  <c r="W137" i="31"/>
  <c r="V137" i="31"/>
  <c r="R154" i="31"/>
  <c r="G158" i="31"/>
  <c r="I159" i="31"/>
  <c r="I161" i="31" s="1"/>
  <c r="AB154" i="31"/>
  <c r="AB155" i="31"/>
  <c r="AA155" i="31"/>
  <c r="E140" i="31"/>
  <c r="I141" i="31"/>
  <c r="AB136" i="31"/>
  <c r="AB137" i="31"/>
  <c r="AA137" i="31"/>
  <c r="E122" i="31"/>
  <c r="W119" i="31"/>
  <c r="W118" i="31"/>
  <c r="V119" i="31"/>
  <c r="G123" i="31"/>
  <c r="G125" i="31" s="1"/>
  <c r="AB74" i="31"/>
  <c r="AB75" i="31"/>
  <c r="AA75" i="31"/>
  <c r="Q75" i="31"/>
  <c r="R74" i="31"/>
  <c r="W75" i="31" s="1"/>
  <c r="E80" i="31"/>
  <c r="H144" i="31" l="1"/>
  <c r="G144" i="31"/>
  <c r="I126" i="31"/>
  <c r="J126" i="31"/>
  <c r="H126" i="31"/>
  <c r="G126" i="31"/>
  <c r="F126" i="31"/>
  <c r="E126" i="31"/>
  <c r="J162" i="31"/>
  <c r="I162" i="31"/>
  <c r="I79" i="31"/>
  <c r="I82" i="31"/>
  <c r="I86" i="31"/>
  <c r="I85" i="31" s="1"/>
  <c r="E82" i="31"/>
  <c r="E158" i="31"/>
  <c r="E161" i="31"/>
  <c r="I158" i="31"/>
  <c r="I140" i="31"/>
  <c r="G122" i="31"/>
  <c r="E79" i="31"/>
  <c r="E86" i="31"/>
  <c r="W74" i="31"/>
  <c r="V75" i="31"/>
  <c r="W69" i="31"/>
  <c r="G76" i="31" s="1"/>
  <c r="V74" i="31"/>
  <c r="T79" i="31" l="1"/>
  <c r="G78" i="31"/>
  <c r="F84" i="31"/>
  <c r="E84" i="31"/>
  <c r="J84" i="31"/>
  <c r="I84" i="31"/>
  <c r="E85" i="31"/>
  <c r="G81" i="31"/>
  <c r="G86" i="31"/>
  <c r="G79" i="31"/>
  <c r="G82" i="31" l="1"/>
  <c r="G84" i="31" s="1"/>
  <c r="G85" i="31"/>
  <c r="H84" i="31" l="1"/>
</calcChain>
</file>

<file path=xl/sharedStrings.xml><?xml version="1.0" encoding="utf-8"?>
<sst xmlns="http://schemas.openxmlformats.org/spreadsheetml/2006/main" count="374" uniqueCount="205">
  <si>
    <t>STD</t>
  </si>
  <si>
    <t>会社名又は氏名</t>
    <rPh sb="0" eb="3">
      <t>カイシャメイ</t>
    </rPh>
    <rPh sb="3" eb="4">
      <t>マタ</t>
    </rPh>
    <rPh sb="5" eb="7">
      <t>シメイ</t>
    </rPh>
    <phoneticPr fontId="1"/>
  </si>
  <si>
    <t>地階床面積</t>
    <rPh sb="0" eb="1">
      <t>チ</t>
    </rPh>
    <rPh sb="1" eb="2">
      <t>カイ</t>
    </rPh>
    <rPh sb="2" eb="5">
      <t>ユカメンセキ</t>
    </rPh>
    <phoneticPr fontId="1"/>
  </si>
  <si>
    <t>１階床面積</t>
    <rPh sb="1" eb="2">
      <t>カイ</t>
    </rPh>
    <rPh sb="2" eb="5">
      <t>ユカメンセキ</t>
    </rPh>
    <phoneticPr fontId="1"/>
  </si>
  <si>
    <t>２階床面積</t>
    <rPh sb="1" eb="2">
      <t>カイ</t>
    </rPh>
    <rPh sb="2" eb="5">
      <t>ユカメンセキ</t>
    </rPh>
    <phoneticPr fontId="1"/>
  </si>
  <si>
    <t>延べ床面積</t>
    <rPh sb="0" eb="1">
      <t>ノ</t>
    </rPh>
    <rPh sb="2" eb="5">
      <t>ユカメンセキ</t>
    </rPh>
    <phoneticPr fontId="1"/>
  </si>
  <si>
    <t>開口部の仕様</t>
    <rPh sb="0" eb="3">
      <t>カイコウブ</t>
    </rPh>
    <rPh sb="4" eb="6">
      <t>シヨウ</t>
    </rPh>
    <phoneticPr fontId="1"/>
  </si>
  <si>
    <t>建物概要図</t>
    <rPh sb="0" eb="2">
      <t>タテモノ</t>
    </rPh>
    <rPh sb="2" eb="4">
      <t>ガイヨウ</t>
    </rPh>
    <rPh sb="4" eb="5">
      <t>ズ</t>
    </rPh>
    <phoneticPr fontId="1"/>
  </si>
  <si>
    <t>通気量を測定した位置</t>
    <rPh sb="0" eb="2">
      <t>ツウキ</t>
    </rPh>
    <rPh sb="2" eb="3">
      <t>リョウ</t>
    </rPh>
    <rPh sb="4" eb="6">
      <t>ソクテイ</t>
    </rPh>
    <rPh sb="8" eb="10">
      <t>イチ</t>
    </rPh>
    <phoneticPr fontId="1"/>
  </si>
  <si>
    <t>依　頼　者</t>
    <rPh sb="0" eb="1">
      <t>エ</t>
    </rPh>
    <rPh sb="2" eb="3">
      <t>ライ</t>
    </rPh>
    <rPh sb="4" eb="5">
      <t>モノ</t>
    </rPh>
    <phoneticPr fontId="1"/>
  </si>
  <si>
    <t>住　　所</t>
    <rPh sb="0" eb="1">
      <t>ジュウ</t>
    </rPh>
    <rPh sb="3" eb="4">
      <t>トコロ</t>
    </rPh>
    <phoneticPr fontId="1"/>
  </si>
  <si>
    <t xml:space="preserve">構造及び工法 </t>
    <rPh sb="0" eb="2">
      <t>コウゾウ</t>
    </rPh>
    <rPh sb="2" eb="3">
      <t>オヨ</t>
    </rPh>
    <rPh sb="4" eb="6">
      <t>コウホウ</t>
    </rPh>
    <phoneticPr fontId="1"/>
  </si>
  <si>
    <t>主な部位の
気密層の仕様</t>
    <rPh sb="0" eb="1">
      <t>オモ</t>
    </rPh>
    <rPh sb="2" eb="4">
      <t>ブイ</t>
    </rPh>
    <rPh sb="6" eb="8">
      <t>キミツ</t>
    </rPh>
    <rPh sb="8" eb="9">
      <t>ソウ</t>
    </rPh>
    <rPh sb="10" eb="12">
      <t>シヨウ</t>
    </rPh>
    <phoneticPr fontId="1"/>
  </si>
  <si>
    <t>所在地</t>
    <rPh sb="0" eb="1">
      <t>トコロ</t>
    </rPh>
    <rPh sb="1" eb="2">
      <t>ザイ</t>
    </rPh>
    <rPh sb="2" eb="3">
      <t>チ</t>
    </rPh>
    <phoneticPr fontId="1"/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</si>
  <si>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</si>
  <si>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</si>
  <si>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</si>
  <si>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</si>
  <si>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</si>
  <si>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</si>
  <si>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</si>
  <si>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</si>
  <si>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</si>
  <si>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</si>
  <si>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</si>
  <si>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部　　位</t>
    <rPh sb="0" eb="1">
      <t>ブ</t>
    </rPh>
    <rPh sb="3" eb="4">
      <t>クライ</t>
    </rPh>
    <phoneticPr fontId="1"/>
  </si>
  <si>
    <t>方　　法</t>
    <rPh sb="0" eb="1">
      <t>カタ</t>
    </rPh>
    <rPh sb="3" eb="4">
      <t>ホウ</t>
    </rPh>
    <phoneticPr fontId="1"/>
  </si>
  <si>
    <t>確認</t>
    <rPh sb="0" eb="2">
      <t>カクニン</t>
    </rPh>
    <phoneticPr fontId="1"/>
  </si>
  <si>
    <t>特記事項（左欄以外の処理方法）</t>
    <rPh sb="0" eb="2">
      <t>トッキ</t>
    </rPh>
    <rPh sb="2" eb="4">
      <t>ジコウ</t>
    </rPh>
    <rPh sb="5" eb="6">
      <t>サ</t>
    </rPh>
    <rPh sb="6" eb="7">
      <t>ラン</t>
    </rPh>
    <rPh sb="7" eb="9">
      <t>イガイ</t>
    </rPh>
    <rPh sb="10" eb="12">
      <t>ショリ</t>
    </rPh>
    <rPh sb="12" eb="14">
      <t>ホウホウ</t>
    </rPh>
    <phoneticPr fontId="1"/>
  </si>
  <si>
    <t>普通に閉めた状態</t>
    <rPh sb="0" eb="2">
      <t>フツウ</t>
    </rPh>
    <rPh sb="3" eb="4">
      <t>シ</t>
    </rPh>
    <rPh sb="6" eb="8">
      <t>ジョウタイ</t>
    </rPh>
    <phoneticPr fontId="1"/>
  </si>
  <si>
    <t>封水または管口を目張り</t>
    <rPh sb="0" eb="1">
      <t>フウ</t>
    </rPh>
    <rPh sb="1" eb="2">
      <t>スイ</t>
    </rPh>
    <rPh sb="5" eb="6">
      <t>カン</t>
    </rPh>
    <rPh sb="6" eb="7">
      <t>クチ</t>
    </rPh>
    <rPh sb="8" eb="9">
      <t>メ</t>
    </rPh>
    <rPh sb="9" eb="10">
      <t>バ</t>
    </rPh>
    <phoneticPr fontId="1"/>
  </si>
  <si>
    <t>普通に開けた状態</t>
    <rPh sb="0" eb="2">
      <t>フツウ</t>
    </rPh>
    <rPh sb="3" eb="4">
      <t>ア</t>
    </rPh>
    <rPh sb="6" eb="8">
      <t>ジョウタイ</t>
    </rPh>
    <phoneticPr fontId="1"/>
  </si>
  <si>
    <t>測　定　対　象　建　物　の　概　要</t>
    <rPh sb="0" eb="1">
      <t>ソク</t>
    </rPh>
    <rPh sb="2" eb="3">
      <t>サダム</t>
    </rPh>
    <rPh sb="4" eb="5">
      <t>タイ</t>
    </rPh>
    <rPh sb="6" eb="7">
      <t>ゾウ</t>
    </rPh>
    <rPh sb="8" eb="9">
      <t>タツル</t>
    </rPh>
    <rPh sb="10" eb="11">
      <t>モノ</t>
    </rPh>
    <rPh sb="14" eb="15">
      <t>オオムネ</t>
    </rPh>
    <rPh sb="16" eb="17">
      <t>ヨウ</t>
    </rPh>
    <phoneticPr fontId="1"/>
  </si>
  <si>
    <t>測　定　時　の　建　物　条　件</t>
    <rPh sb="0" eb="1">
      <t>ソク</t>
    </rPh>
    <rPh sb="2" eb="3">
      <t>サダム</t>
    </rPh>
    <rPh sb="4" eb="5">
      <t>トキ</t>
    </rPh>
    <rPh sb="8" eb="9">
      <t>タツル</t>
    </rPh>
    <rPh sb="10" eb="11">
      <t>モノ</t>
    </rPh>
    <rPh sb="12" eb="13">
      <t>ジョウ</t>
    </rPh>
    <rPh sb="14" eb="15">
      <t>ケン</t>
    </rPh>
    <phoneticPr fontId="1"/>
  </si>
  <si>
    <t>測定者・測定方法・測定装置</t>
    <rPh sb="0" eb="2">
      <t>ソクテイ</t>
    </rPh>
    <rPh sb="2" eb="3">
      <t>シャ</t>
    </rPh>
    <rPh sb="4" eb="6">
      <t>ソクテイ</t>
    </rPh>
    <rPh sb="6" eb="8">
      <t>ホウホウ</t>
    </rPh>
    <rPh sb="9" eb="11">
      <t>ソクテイ</t>
    </rPh>
    <rPh sb="11" eb="13">
      <t>ソウチ</t>
    </rPh>
    <phoneticPr fontId="1"/>
  </si>
  <si>
    <t>事業所登録番号</t>
    <rPh sb="0" eb="3">
      <t>ジギョウショ</t>
    </rPh>
    <rPh sb="3" eb="5">
      <t>トウロク</t>
    </rPh>
    <rPh sb="5" eb="6">
      <t>バン</t>
    </rPh>
    <rPh sb="6" eb="7">
      <t>ゴウ</t>
    </rPh>
    <phoneticPr fontId="1"/>
  </si>
  <si>
    <t>測定者</t>
    <rPh sb="0" eb="2">
      <t>ソクテイ</t>
    </rPh>
    <rPh sb="2" eb="3">
      <t>シャ</t>
    </rPh>
    <phoneticPr fontId="1"/>
  </si>
  <si>
    <t>登録番号</t>
    <rPh sb="0" eb="2">
      <t>トウロク</t>
    </rPh>
    <rPh sb="2" eb="4">
      <t>バンゴウ</t>
    </rPh>
    <phoneticPr fontId="1"/>
  </si>
  <si>
    <t xml:space="preserve"> 試験日時</t>
    <rPh sb="1" eb="3">
      <t>シケン</t>
    </rPh>
    <rPh sb="3" eb="5">
      <t>ニチジ</t>
    </rPh>
    <phoneticPr fontId="1"/>
  </si>
  <si>
    <t xml:space="preserve"> 事 業 所</t>
    <rPh sb="1" eb="2">
      <t>コト</t>
    </rPh>
    <rPh sb="3" eb="4">
      <t>ギョウ</t>
    </rPh>
    <rPh sb="5" eb="6">
      <t>ショ</t>
    </rPh>
    <phoneticPr fontId="1"/>
  </si>
  <si>
    <t xml:space="preserve"> 所 在 地</t>
    <rPh sb="1" eb="2">
      <t>トコロ</t>
    </rPh>
    <rPh sb="3" eb="4">
      <t>ザイ</t>
    </rPh>
    <rPh sb="5" eb="6">
      <t>チ</t>
    </rPh>
    <phoneticPr fontId="1"/>
  </si>
  <si>
    <t xml:space="preserve"> 測定方法</t>
    <rPh sb="1" eb="3">
      <t>ソクテイ</t>
    </rPh>
    <rPh sb="3" eb="5">
      <t>ホウホウ</t>
    </rPh>
    <phoneticPr fontId="1"/>
  </si>
  <si>
    <t xml:space="preserve"> 測定装置</t>
    <rPh sb="1" eb="3">
      <t>ソクテイ</t>
    </rPh>
    <rPh sb="3" eb="5">
      <t>ソウチ</t>
    </rPh>
    <phoneticPr fontId="1"/>
  </si>
  <si>
    <t>天　　候</t>
    <rPh sb="0" eb="1">
      <t>テン</t>
    </rPh>
    <rPh sb="3" eb="4">
      <t>コウ</t>
    </rPh>
    <phoneticPr fontId="1"/>
  </si>
  <si>
    <t>室内温度</t>
    <rPh sb="0" eb="2">
      <t>シツナイ</t>
    </rPh>
    <rPh sb="2" eb="4">
      <t>オンド</t>
    </rPh>
    <phoneticPr fontId="1"/>
  </si>
  <si>
    <t>外気温度</t>
    <rPh sb="0" eb="2">
      <t>ガイキ</t>
    </rPh>
    <rPh sb="2" eb="4">
      <t>オンド</t>
    </rPh>
    <phoneticPr fontId="1"/>
  </si>
  <si>
    <t>風　　速</t>
    <rPh sb="0" eb="1">
      <t>カゼ</t>
    </rPh>
    <rPh sb="3" eb="4">
      <t>ソク</t>
    </rPh>
    <phoneticPr fontId="1"/>
  </si>
  <si>
    <t xml:space="preserve"> 　測定結果添付欄</t>
    <rPh sb="2" eb="4">
      <t>ソクテイ</t>
    </rPh>
    <rPh sb="4" eb="6">
      <t>ケッカ</t>
    </rPh>
    <rPh sb="6" eb="8">
      <t>テンプ</t>
    </rPh>
    <rPh sb="8" eb="9">
      <t>ラン</t>
    </rPh>
    <phoneticPr fontId="1"/>
  </si>
  <si>
    <t xml:space="preserve"> 測定対象外にした部分(空間)の名称</t>
    <rPh sb="1" eb="3">
      <t>ソクテイ</t>
    </rPh>
    <rPh sb="3" eb="6">
      <t>タイショウガイ</t>
    </rPh>
    <rPh sb="9" eb="11">
      <t>ブブン</t>
    </rPh>
    <rPh sb="12" eb="14">
      <t>クウカン</t>
    </rPh>
    <rPh sb="16" eb="18">
      <t>メイショウ</t>
    </rPh>
    <phoneticPr fontId="1"/>
  </si>
  <si>
    <t>建物の名称　</t>
    <rPh sb="0" eb="1">
      <t>ダテ</t>
    </rPh>
    <rPh sb="1" eb="2">
      <t>モノ</t>
    </rPh>
    <rPh sb="3" eb="4">
      <t>ナ</t>
    </rPh>
    <rPh sb="4" eb="5">
      <t>ショウ</t>
    </rPh>
    <phoneticPr fontId="1"/>
  </si>
  <si>
    <t>１</t>
    <phoneticPr fontId="1"/>
  </si>
  <si>
    <t>天井・床下改め口</t>
    <phoneticPr fontId="1"/>
  </si>
  <si>
    <t>基礎と床の両方を断熱して
いる地下へ通じるドア</t>
    <phoneticPr fontId="1"/>
  </si>
  <si>
    <t>ＦＦ式以外の煙突の穴</t>
    <phoneticPr fontId="1"/>
  </si>
  <si>
    <t>集中換気システムの給排気
ダクトの屋外側出入口</t>
    <phoneticPr fontId="1"/>
  </si>
  <si>
    <t xml:space="preserve"> ℃</t>
    <phoneticPr fontId="1"/>
  </si>
  <si>
    <t>ロック(施錠)</t>
    <rPh sb="4" eb="6">
      <t>セジョウ</t>
    </rPh>
    <phoneticPr fontId="1"/>
  </si>
  <si>
    <t xml:space="preserve"> ｍ／ｓ　</t>
    <phoneticPr fontId="1"/>
  </si>
  <si>
    <t>竣工年月日</t>
    <rPh sb="0" eb="1">
      <t>シュン</t>
    </rPh>
    <rPh sb="1" eb="2">
      <t>タクミ</t>
    </rPh>
    <rPh sb="2" eb="3">
      <t>ネン</t>
    </rPh>
    <rPh sb="3" eb="5">
      <t>ツキヒ</t>
    </rPh>
    <phoneticPr fontId="1"/>
  </si>
  <si>
    <t>目張り</t>
    <rPh sb="0" eb="1">
      <t>メ</t>
    </rPh>
    <rPh sb="1" eb="2">
      <t>バ</t>
    </rPh>
    <phoneticPr fontId="1"/>
  </si>
  <si>
    <t>住宅気密測定装置 アメニティエアロテスタ 型式KNSｰ5000C 株式会社コーナー札幌製</t>
    <rPh sb="0" eb="2">
      <t>ジュウタク</t>
    </rPh>
    <rPh sb="2" eb="4">
      <t>キミツ</t>
    </rPh>
    <rPh sb="4" eb="6">
      <t>ソクテイ</t>
    </rPh>
    <rPh sb="6" eb="8">
      <t>ソウチ</t>
    </rPh>
    <rPh sb="21" eb="23">
      <t>カタシキ</t>
    </rPh>
    <rPh sb="33" eb="37">
      <t>カブシキガイシャ</t>
    </rPh>
    <rPh sb="41" eb="43">
      <t>サッポロ</t>
    </rPh>
    <rPh sb="43" eb="44">
      <t>セイ</t>
    </rPh>
    <phoneticPr fontId="1"/>
  </si>
  <si>
    <t>測定点</t>
    <rPh sb="0" eb="3">
      <t>ソクテイテン</t>
    </rPh>
    <phoneticPr fontId="1"/>
  </si>
  <si>
    <t>2回</t>
    <rPh sb="1" eb="2">
      <t>カイ</t>
    </rPh>
    <phoneticPr fontId="1"/>
  </si>
  <si>
    <t>1回</t>
    <rPh sb="1" eb="2">
      <t>カイ</t>
    </rPh>
    <phoneticPr fontId="1"/>
  </si>
  <si>
    <t>3回</t>
    <rPh sb="1" eb="2">
      <t>カイ</t>
    </rPh>
    <phoneticPr fontId="1"/>
  </si>
  <si>
    <t>電話</t>
    <rPh sb="0" eb="2">
      <t>デンワ</t>
    </rPh>
    <phoneticPr fontId="1"/>
  </si>
  <si>
    <t>3階床面積</t>
    <rPh sb="1" eb="2">
      <t>カイ</t>
    </rPh>
    <rPh sb="2" eb="5">
      <t>ユカメンセキ</t>
    </rPh>
    <phoneticPr fontId="1"/>
  </si>
  <si>
    <t xml:space="preserve"> 別紙添付図面の通り</t>
    <rPh sb="1" eb="3">
      <t>ベッシ</t>
    </rPh>
    <rPh sb="3" eb="5">
      <t>テンプ</t>
    </rPh>
    <rPh sb="5" eb="7">
      <t>ズメン</t>
    </rPh>
    <rPh sb="8" eb="9">
      <t>ドオ</t>
    </rPh>
    <phoneticPr fontId="1"/>
  </si>
  <si>
    <t xml:space="preserve"> 添付平面図に示す</t>
    <rPh sb="1" eb="3">
      <t>テンプ</t>
    </rPh>
    <rPh sb="3" eb="6">
      <t>ヘイメンズ</t>
    </rPh>
    <rPh sb="7" eb="8">
      <t>シメ</t>
    </rPh>
    <phoneticPr fontId="1"/>
  </si>
  <si>
    <t>郵便受け</t>
    <phoneticPr fontId="1"/>
  </si>
  <si>
    <t>車庫に通じるドア</t>
    <phoneticPr fontId="1"/>
  </si>
  <si>
    <t>換気レジスター</t>
    <phoneticPr fontId="1"/>
  </si>
  <si>
    <t>台所レンジファン</t>
    <phoneticPr fontId="1"/>
  </si>
  <si>
    <t>換気扇・天井扇</t>
    <phoneticPr fontId="1"/>
  </si>
  <si>
    <t>屋外へ通じる排水管</t>
    <phoneticPr fontId="1"/>
  </si>
  <si>
    <t>住宅の気密性能試験結果　（２）</t>
    <rPh sb="0" eb="2">
      <t>ジュウタク</t>
    </rPh>
    <rPh sb="3" eb="5">
      <t>キミツ</t>
    </rPh>
    <rPh sb="5" eb="7">
      <t>セイノウ</t>
    </rPh>
    <rPh sb="7" eb="9">
      <t>シケン</t>
    </rPh>
    <rPh sb="9" eb="11">
      <t>ケッカ</t>
    </rPh>
    <phoneticPr fontId="1"/>
  </si>
  <si>
    <t>住宅の気密性能試験結果　（１）</t>
    <rPh sb="0" eb="2">
      <t>ジュウタク</t>
    </rPh>
    <rPh sb="3" eb="5">
      <t>キミツ</t>
    </rPh>
    <rPh sb="5" eb="7">
      <t>セイノウ</t>
    </rPh>
    <rPh sb="7" eb="9">
      <t>シケン</t>
    </rPh>
    <rPh sb="9" eb="11">
      <t>ケッカ</t>
    </rPh>
    <phoneticPr fontId="1"/>
  </si>
  <si>
    <t>１回</t>
    <rPh sb="1" eb="2">
      <t>カイ</t>
    </rPh>
    <phoneticPr fontId="1"/>
  </si>
  <si>
    <t>３回</t>
    <rPh sb="1" eb="2">
      <t>カイ</t>
    </rPh>
    <phoneticPr fontId="1"/>
  </si>
  <si>
    <t>２回</t>
    <rPh sb="1" eb="2">
      <t>カイ</t>
    </rPh>
    <phoneticPr fontId="1"/>
  </si>
  <si>
    <t>風向（主風向）</t>
    <rPh sb="0" eb="2">
      <t>カザム</t>
    </rPh>
    <rPh sb="3" eb="4">
      <t>シュ</t>
    </rPh>
    <rPh sb="4" eb="6">
      <t>フウコウ</t>
    </rPh>
    <phoneticPr fontId="1"/>
  </si>
  <si>
    <t>風速測定位置</t>
    <rPh sb="0" eb="2">
      <t>フウソク</t>
    </rPh>
    <rPh sb="2" eb="4">
      <t>ソクテイ</t>
    </rPh>
    <rPh sb="4" eb="6">
      <t>イチ</t>
    </rPh>
    <phoneticPr fontId="1"/>
  </si>
  <si>
    <t>気圧</t>
    <rPh sb="0" eb="2">
      <t>キアツ</t>
    </rPh>
    <phoneticPr fontId="1"/>
  </si>
  <si>
    <t>hPa</t>
    <phoneticPr fontId="1"/>
  </si>
  <si>
    <t>　</t>
    <phoneticPr fontId="1"/>
  </si>
  <si>
    <t>差圧⊿P</t>
    <rPh sb="0" eb="2">
      <t>サアツ</t>
    </rPh>
    <phoneticPr fontId="1"/>
  </si>
  <si>
    <t>風量Q</t>
    <rPh sb="0" eb="2">
      <t>フウリョウ</t>
    </rPh>
    <phoneticPr fontId="1"/>
  </si>
  <si>
    <t>[-]</t>
    <phoneticPr fontId="1"/>
  </si>
  <si>
    <r>
      <t>[cm</t>
    </r>
    <r>
      <rPr>
        <vertAlign val="superscript"/>
        <sz val="10"/>
        <rFont val="BIZ UDPゴシック"/>
        <family val="3"/>
        <charset val="128"/>
      </rPr>
      <t>2</t>
    </r>
    <r>
      <rPr>
        <sz val="10"/>
        <rFont val="BIZ UDPゴシック"/>
        <family val="3"/>
        <charset val="128"/>
      </rPr>
      <t>]</t>
    </r>
    <phoneticPr fontId="1"/>
  </si>
  <si>
    <r>
      <t>[ｍ</t>
    </r>
    <r>
      <rPr>
        <vertAlign val="superscript"/>
        <sz val="10"/>
        <rFont val="BIZ UDPゴシック"/>
        <family val="3"/>
        <charset val="128"/>
      </rPr>
      <t>3</t>
    </r>
    <r>
      <rPr>
        <sz val="10"/>
        <rFont val="BIZ UDPゴシック"/>
        <family val="3"/>
        <charset val="128"/>
      </rPr>
      <t>/ｈ]</t>
    </r>
    <phoneticPr fontId="1"/>
  </si>
  <si>
    <r>
      <t>[ｍ</t>
    </r>
    <r>
      <rPr>
        <vertAlign val="superscript"/>
        <sz val="10"/>
        <rFont val="BIZ UDPゴシック"/>
        <family val="3"/>
        <charset val="128"/>
      </rPr>
      <t>3</t>
    </r>
    <r>
      <rPr>
        <sz val="10"/>
        <rFont val="BIZ UDPゴシック"/>
        <family val="3"/>
        <charset val="128"/>
      </rPr>
      <t>/ｈ・Pa</t>
    </r>
    <r>
      <rPr>
        <vertAlign val="superscript"/>
        <sz val="10"/>
        <rFont val="BIZ UDPゴシック"/>
        <family val="3"/>
        <charset val="128"/>
      </rPr>
      <t>1/n</t>
    </r>
    <r>
      <rPr>
        <sz val="10"/>
        <rFont val="BIZ UDPゴシック"/>
        <family val="3"/>
        <charset val="128"/>
      </rPr>
      <t>]</t>
    </r>
    <phoneticPr fontId="1"/>
  </si>
  <si>
    <t>（財）建築SDGs推進センター「JIS改正対応 住宅の気密性能試験方法」(2023年4月)
　JIS A 2201　送風機による住宅等の気密性能試験方法による。
流量及び圧力の測定は、あらかじめ校正した測定装置を使用し、減圧法にて行った。</t>
    <rPh sb="0" eb="3">
      <t>ザイ</t>
    </rPh>
    <rPh sb="3" eb="5">
      <t>ケンチク</t>
    </rPh>
    <rPh sb="9" eb="11">
      <t>スイシン</t>
    </rPh>
    <rPh sb="19" eb="21">
      <t>カイセイ</t>
    </rPh>
    <rPh sb="21" eb="23">
      <t>タイオウ</t>
    </rPh>
    <rPh sb="24" eb="26">
      <t>ジュウタク</t>
    </rPh>
    <rPh sb="27" eb="29">
      <t>キミツ</t>
    </rPh>
    <rPh sb="29" eb="31">
      <t>セイノウ</t>
    </rPh>
    <rPh sb="31" eb="33">
      <t>シケン</t>
    </rPh>
    <rPh sb="33" eb="35">
      <t>ホウホウ</t>
    </rPh>
    <rPh sb="41" eb="42">
      <t>ネン</t>
    </rPh>
    <rPh sb="43" eb="44">
      <t>ガツ</t>
    </rPh>
    <rPh sb="58" eb="61">
      <t>ソウフウキ</t>
    </rPh>
    <rPh sb="64" eb="67">
      <t>ジュウタクトウ</t>
    </rPh>
    <rPh sb="68" eb="70">
      <t>キミツ</t>
    </rPh>
    <rPh sb="70" eb="72">
      <t>セイノウ</t>
    </rPh>
    <rPh sb="72" eb="74">
      <t>シケン</t>
    </rPh>
    <rPh sb="74" eb="76">
      <t>ホウホウ</t>
    </rPh>
    <rPh sb="81" eb="83">
      <t>リュウリョウ</t>
    </rPh>
    <rPh sb="83" eb="84">
      <t>オヨ</t>
    </rPh>
    <rPh sb="85" eb="87">
      <t>アツリョク</t>
    </rPh>
    <rPh sb="88" eb="90">
      <t>ソクテイ</t>
    </rPh>
    <rPh sb="97" eb="99">
      <t>コウセイ</t>
    </rPh>
    <rPh sb="101" eb="105">
      <t>ソクテイソウチ</t>
    </rPh>
    <rPh sb="106" eb="108">
      <t>シヨウ</t>
    </rPh>
    <rPh sb="110" eb="113">
      <t>ゲンアツホウ</t>
    </rPh>
    <rPh sb="115" eb="116">
      <t>オコナ</t>
    </rPh>
    <phoneticPr fontId="1"/>
  </si>
  <si>
    <r>
      <t>m</t>
    </r>
    <r>
      <rPr>
        <vertAlign val="superscript"/>
        <sz val="10.5"/>
        <rFont val="BIZ UDPゴシック"/>
        <family val="3"/>
        <charset val="128"/>
      </rPr>
      <t>2</t>
    </r>
    <phoneticPr fontId="1"/>
  </si>
  <si>
    <r>
      <t>m</t>
    </r>
    <r>
      <rPr>
        <vertAlign val="superscript"/>
        <sz val="10.5"/>
        <rFont val="BIZ UDPゴシック"/>
        <family val="3"/>
        <charset val="128"/>
      </rPr>
      <t>2</t>
    </r>
    <r>
      <rPr>
        <sz val="10.5"/>
        <rFont val="BIZ UDPゴシック"/>
        <family val="3"/>
        <charset val="128"/>
      </rPr>
      <t>　・・・・・・・・・・・・・・・・・・・（Ａ）</t>
    </r>
    <phoneticPr fontId="1"/>
  </si>
  <si>
    <r>
      <t>各圧力差⊿Ｐ (Pa)における通気量Q（m</t>
    </r>
    <r>
      <rPr>
        <vertAlign val="superscript"/>
        <sz val="10.5"/>
        <rFont val="BIZ UDPゴシック"/>
        <family val="3"/>
        <charset val="128"/>
      </rPr>
      <t>3</t>
    </r>
    <r>
      <rPr>
        <sz val="10.5"/>
        <rFont val="BIZ UDPゴシック"/>
        <family val="3"/>
        <charset val="128"/>
      </rPr>
      <t>/h）</t>
    </r>
    <rPh sb="0" eb="1">
      <t>カク</t>
    </rPh>
    <rPh sb="1" eb="3">
      <t>アツリョク</t>
    </rPh>
    <rPh sb="3" eb="4">
      <t>サ</t>
    </rPh>
    <rPh sb="15" eb="18">
      <t>ツウキリョウ</t>
    </rPh>
    <phoneticPr fontId="1"/>
  </si>
  <si>
    <r>
      <t xml:space="preserve"> 回帰式の決定係数R</t>
    </r>
    <r>
      <rPr>
        <vertAlign val="superscript"/>
        <sz val="10.5"/>
        <rFont val="BIZ UDPゴシック"/>
        <family val="3"/>
        <charset val="128"/>
      </rPr>
      <t>2</t>
    </r>
    <r>
      <rPr>
        <sz val="10.5"/>
        <rFont val="BIZ UDPゴシック"/>
        <family val="3"/>
        <charset val="128"/>
      </rPr>
      <t xml:space="preserve"> (R</t>
    </r>
    <r>
      <rPr>
        <vertAlign val="superscript"/>
        <sz val="10.5"/>
        <rFont val="BIZ UDPゴシック"/>
        <family val="3"/>
        <charset val="128"/>
      </rPr>
      <t>2</t>
    </r>
    <r>
      <rPr>
        <sz val="10.5"/>
        <rFont val="BIZ UDPゴシック"/>
        <family val="3"/>
        <charset val="128"/>
      </rPr>
      <t>≧0.98)</t>
    </r>
    <rPh sb="1" eb="4">
      <t>カイキシキ</t>
    </rPh>
    <rPh sb="5" eb="7">
      <t>ケッテイ</t>
    </rPh>
    <rPh sb="7" eb="9">
      <t>ケイスウ</t>
    </rPh>
    <phoneticPr fontId="1"/>
  </si>
  <si>
    <t xml:space="preserve"> ⊿Ｐ=50Pa時の通気量</t>
    <phoneticPr fontId="1"/>
  </si>
  <si>
    <t>[回/ｈ]</t>
    <rPh sb="1" eb="2">
      <t>カイ</t>
    </rPh>
    <phoneticPr fontId="1"/>
  </si>
  <si>
    <r>
      <t>[cm</t>
    </r>
    <r>
      <rPr>
        <vertAlign val="superscript"/>
        <sz val="10"/>
        <rFont val="BIZ UDPゴシック"/>
        <family val="3"/>
        <charset val="128"/>
      </rPr>
      <t>2</t>
    </r>
    <r>
      <rPr>
        <sz val="10"/>
        <rFont val="BIZ UDPゴシック"/>
        <family val="3"/>
        <charset val="128"/>
      </rPr>
      <t>/m</t>
    </r>
    <r>
      <rPr>
        <vertAlign val="superscript"/>
        <sz val="10"/>
        <rFont val="BIZ UDPゴシック"/>
        <family val="3"/>
        <charset val="128"/>
      </rPr>
      <t>2</t>
    </r>
    <r>
      <rPr>
        <sz val="10"/>
        <rFont val="BIZ UDPゴシック"/>
        <family val="3"/>
        <charset val="128"/>
      </rPr>
      <t>]</t>
    </r>
    <phoneticPr fontId="1"/>
  </si>
  <si>
    <r>
      <t xml:space="preserve"> 通気率 </t>
    </r>
    <r>
      <rPr>
        <sz val="10.5"/>
        <rFont val="Calibri"/>
        <family val="3"/>
        <charset val="161"/>
      </rPr>
      <t>α</t>
    </r>
    <r>
      <rPr>
        <sz val="10.5"/>
        <rFont val="BIZ UDPゴシック"/>
        <family val="3"/>
        <charset val="128"/>
      </rPr>
      <t>　</t>
    </r>
    <rPh sb="1" eb="3">
      <t>ツウキ</t>
    </rPh>
    <rPh sb="3" eb="4">
      <t>リツ</t>
    </rPh>
    <phoneticPr fontId="1"/>
  </si>
  <si>
    <t xml:space="preserve"> 隙間特性値 ｎ (１≦ｎ≦２)</t>
    <rPh sb="1" eb="3">
      <t>スキマ</t>
    </rPh>
    <rPh sb="3" eb="5">
      <t>トクセイ</t>
    </rPh>
    <rPh sb="5" eb="6">
      <t>チ</t>
    </rPh>
    <phoneticPr fontId="1"/>
  </si>
  <si>
    <t xml:space="preserve"> ５０Pa時の漏気回数 ＡＣＨ</t>
    <rPh sb="5" eb="6">
      <t>ジ</t>
    </rPh>
    <rPh sb="7" eb="8">
      <t>ロウ</t>
    </rPh>
    <rPh sb="8" eb="9">
      <t>キ</t>
    </rPh>
    <rPh sb="9" eb="11">
      <t>カイスウ</t>
    </rPh>
    <phoneticPr fontId="1"/>
  </si>
  <si>
    <r>
      <t>風量[m</t>
    </r>
    <r>
      <rPr>
        <vertAlign val="superscript"/>
        <sz val="10.5"/>
        <color rgb="FF000000"/>
        <rFont val="BIZ UDPゴシック"/>
        <family val="3"/>
        <charset val="128"/>
      </rPr>
      <t>3</t>
    </r>
    <r>
      <rPr>
        <sz val="10.5"/>
        <color indexed="8"/>
        <rFont val="BIZ UDPゴシック"/>
        <family val="3"/>
        <charset val="128"/>
      </rPr>
      <t>/h]</t>
    </r>
    <rPh sb="0" eb="2">
      <t>フウリョウ</t>
    </rPh>
    <phoneticPr fontId="1"/>
  </si>
  <si>
    <t>グラフ用</t>
    <rPh sb="3" eb="4">
      <t>ヨウ</t>
    </rPh>
    <phoneticPr fontId="1"/>
  </si>
  <si>
    <r>
      <t xml:space="preserve"> 総相当隙間面積 </t>
    </r>
    <r>
      <rPr>
        <sz val="10.5"/>
        <rFont val="Calibri"/>
        <family val="3"/>
        <charset val="161"/>
      </rPr>
      <t>α</t>
    </r>
    <r>
      <rPr>
        <sz val="10.5"/>
        <rFont val="BIZ UDPゴシック"/>
        <family val="3"/>
        <charset val="128"/>
      </rPr>
      <t>Ａ　</t>
    </r>
    <r>
      <rPr>
        <sz val="10.5"/>
        <color theme="1" tint="0.499984740745262"/>
        <rFont val="BIZ UDPゴシック"/>
        <family val="3"/>
        <charset val="128"/>
      </rPr>
      <t>：</t>
    </r>
    <r>
      <rPr>
        <sz val="10.5"/>
        <color theme="1" tint="0.499984740745262"/>
        <rFont val="Calibri"/>
        <family val="3"/>
        <charset val="161"/>
      </rPr>
      <t>α</t>
    </r>
    <r>
      <rPr>
        <sz val="10.5"/>
        <color theme="1" tint="0.499984740745262"/>
        <rFont val="BIZ UDPゴシック"/>
        <family val="3"/>
        <charset val="128"/>
      </rPr>
      <t>A＝Q</t>
    </r>
    <r>
      <rPr>
        <vertAlign val="subscript"/>
        <sz val="10.5"/>
        <color theme="1" tint="0.499984740745262"/>
        <rFont val="BIZ UDPゴシック"/>
        <family val="3"/>
        <charset val="128"/>
      </rPr>
      <t>9.8</t>
    </r>
    <r>
      <rPr>
        <sz val="10.5"/>
        <color theme="1" tint="0.499984740745262"/>
        <rFont val="BIZ UDPゴシック"/>
        <family val="3"/>
        <charset val="128"/>
      </rPr>
      <t>×ｂ</t>
    </r>
    <rPh sb="1" eb="2">
      <t>ソウ</t>
    </rPh>
    <rPh sb="2" eb="4">
      <t>ソウトウ</t>
    </rPh>
    <rPh sb="4" eb="6">
      <t>スキマ</t>
    </rPh>
    <rPh sb="6" eb="8">
      <t>メンセキ</t>
    </rPh>
    <phoneticPr fontId="1"/>
  </si>
  <si>
    <r>
      <t xml:space="preserve"> 相当隙間面積 Ｃ　</t>
    </r>
    <r>
      <rPr>
        <sz val="10.5"/>
        <color theme="1" tint="0.499984740745262"/>
        <rFont val="BIZ UDPゴシック"/>
        <family val="3"/>
        <charset val="128"/>
      </rPr>
      <t>：C＝</t>
    </r>
    <r>
      <rPr>
        <sz val="10.5"/>
        <color theme="1" tint="0.499984740745262"/>
        <rFont val="Calibri"/>
        <family val="3"/>
        <charset val="161"/>
      </rPr>
      <t>α</t>
    </r>
    <r>
      <rPr>
        <sz val="10.5"/>
        <color theme="1" tint="0.499984740745262"/>
        <rFont val="BIZ UDPゴシック"/>
        <family val="3"/>
        <charset val="128"/>
      </rPr>
      <t>A/S</t>
    </r>
    <rPh sb="1" eb="3">
      <t>ソウトウ</t>
    </rPh>
    <rPh sb="3" eb="5">
      <t>スキマ</t>
    </rPh>
    <rPh sb="5" eb="7">
      <t>メンセキ</t>
    </rPh>
    <phoneticPr fontId="1"/>
  </si>
  <si>
    <t>データ測定回</t>
    <rPh sb="3" eb="5">
      <t>ソクテイ</t>
    </rPh>
    <rPh sb="5" eb="6">
      <t>カイ</t>
    </rPh>
    <phoneticPr fontId="1"/>
  </si>
  <si>
    <r>
      <t xml:space="preserve"> Ｑ</t>
    </r>
    <r>
      <rPr>
        <vertAlign val="subscript"/>
        <sz val="10.5"/>
        <rFont val="BIZ UDPゴシック"/>
        <family val="3"/>
        <charset val="128"/>
      </rPr>
      <t>9.8　</t>
    </r>
    <r>
      <rPr>
        <sz val="10"/>
        <color theme="1" tint="0.499984740745262"/>
        <rFont val="BIZ UDPゴシック"/>
        <family val="3"/>
        <charset val="128"/>
      </rPr>
      <t>：圧力差9.8Pa時の通気量</t>
    </r>
    <rPh sb="7" eb="10">
      <t>アツリョクサ</t>
    </rPh>
    <rPh sb="15" eb="16">
      <t>ジ</t>
    </rPh>
    <phoneticPr fontId="1"/>
  </si>
  <si>
    <r>
      <t xml:space="preserve"> 係数 ｂ　</t>
    </r>
    <r>
      <rPr>
        <sz val="10"/>
        <color theme="1" tint="0.499984740745262"/>
        <rFont val="BIZ UDPゴシック"/>
        <family val="3"/>
        <charset val="128"/>
      </rPr>
      <t>：外気温で決まる空気密度</t>
    </r>
    <r>
      <rPr>
        <sz val="10"/>
        <color theme="1" tint="0.499984740745262"/>
        <rFont val="Calibri"/>
        <family val="3"/>
        <charset val="161"/>
      </rPr>
      <t>ρ</t>
    </r>
    <r>
      <rPr>
        <sz val="10"/>
        <color theme="1" tint="0.499984740745262"/>
        <rFont val="BIZ UDPゴシック"/>
        <family val="3"/>
        <charset val="128"/>
      </rPr>
      <t>の係数</t>
    </r>
    <rPh sb="1" eb="3">
      <t>ケイスウ</t>
    </rPh>
    <rPh sb="7" eb="10">
      <t>ガイキオン</t>
    </rPh>
    <rPh sb="11" eb="12">
      <t>キ</t>
    </rPh>
    <rPh sb="14" eb="18">
      <t>クウキミツド</t>
    </rPh>
    <rPh sb="20" eb="22">
      <t>ケイスウ</t>
    </rPh>
    <phoneticPr fontId="1"/>
  </si>
  <si>
    <r>
      <t>r</t>
    </r>
    <r>
      <rPr>
        <vertAlign val="superscript"/>
        <sz val="10"/>
        <color theme="1" tint="0.499984740745262"/>
        <rFont val="BIZ UDPゴシック"/>
        <family val="3"/>
        <charset val="128"/>
      </rPr>
      <t>2</t>
    </r>
  </si>
  <si>
    <t>住宅の気密性能試験結果　（３）</t>
    <rPh sb="0" eb="2">
      <t>ジュウタク</t>
    </rPh>
    <rPh sb="3" eb="5">
      <t>キミツ</t>
    </rPh>
    <rPh sb="5" eb="7">
      <t>セイノウ</t>
    </rPh>
    <rPh sb="7" eb="9">
      <t>シケン</t>
    </rPh>
    <rPh sb="9" eb="11">
      <t>ケッカ</t>
    </rPh>
    <phoneticPr fontId="1"/>
  </si>
  <si>
    <t>測定メモ</t>
    <rPh sb="0" eb="2">
      <t>ソクテイ</t>
    </rPh>
    <phoneticPr fontId="1"/>
  </si>
  <si>
    <t>複数回測定した際は下記に記録を残すことができる。</t>
    <rPh sb="0" eb="2">
      <t>フクスウ</t>
    </rPh>
    <rPh sb="2" eb="3">
      <t>カイ</t>
    </rPh>
    <rPh sb="3" eb="5">
      <t>ソクテイ</t>
    </rPh>
    <rPh sb="7" eb="8">
      <t>サイ</t>
    </rPh>
    <rPh sb="9" eb="11">
      <t>カキ</t>
    </rPh>
    <rPh sb="12" eb="14">
      <t>キロク</t>
    </rPh>
    <rPh sb="15" eb="16">
      <t>ノコ</t>
    </rPh>
    <phoneticPr fontId="1"/>
  </si>
  <si>
    <t>4回</t>
    <rPh sb="1" eb="2">
      <t>カイ</t>
    </rPh>
    <phoneticPr fontId="1"/>
  </si>
  <si>
    <t>5回</t>
    <rPh sb="1" eb="2">
      <t>カイ</t>
    </rPh>
    <phoneticPr fontId="1"/>
  </si>
  <si>
    <t>6回</t>
    <rPh sb="1" eb="2">
      <t>カイ</t>
    </rPh>
    <phoneticPr fontId="1"/>
  </si>
  <si>
    <t>7回</t>
    <rPh sb="1" eb="2">
      <t>カイ</t>
    </rPh>
    <phoneticPr fontId="1"/>
  </si>
  <si>
    <t>8回</t>
    <rPh sb="1" eb="2">
      <t>カイ</t>
    </rPh>
    <phoneticPr fontId="1"/>
  </si>
  <si>
    <t>9回</t>
    <rPh sb="1" eb="2">
      <t>カイ</t>
    </rPh>
    <phoneticPr fontId="1"/>
  </si>
  <si>
    <t>10回</t>
    <rPh sb="2" eb="3">
      <t>カイ</t>
    </rPh>
    <phoneticPr fontId="1"/>
  </si>
  <si>
    <t>11回</t>
    <rPh sb="2" eb="3">
      <t>カイ</t>
    </rPh>
    <phoneticPr fontId="1"/>
  </si>
  <si>
    <t>12回</t>
    <rPh sb="2" eb="3">
      <t>カイ</t>
    </rPh>
    <phoneticPr fontId="1"/>
  </si>
  <si>
    <t xml:space="preserve"> 吹抜けの相当床面積</t>
    <rPh sb="1" eb="2">
      <t>フ</t>
    </rPh>
    <rPh sb="2" eb="3">
      <t>ヌ</t>
    </rPh>
    <rPh sb="5" eb="7">
      <t>ソウトウ</t>
    </rPh>
    <rPh sb="7" eb="10">
      <t>ユカメンセキ</t>
    </rPh>
    <phoneticPr fontId="1"/>
  </si>
  <si>
    <t xml:space="preserve"> 小屋裏の相当床面積</t>
    <rPh sb="1" eb="4">
      <t>コヤウラ</t>
    </rPh>
    <rPh sb="5" eb="7">
      <t>ソウトウ</t>
    </rPh>
    <rPh sb="7" eb="10">
      <t>ユカメンセキ</t>
    </rPh>
    <phoneticPr fontId="1"/>
  </si>
  <si>
    <t xml:space="preserve"> その他の相当床面積</t>
    <rPh sb="3" eb="4">
      <t>タ</t>
    </rPh>
    <rPh sb="5" eb="7">
      <t>ソウトウ</t>
    </rPh>
    <rPh sb="7" eb="10">
      <t>ユカメンセキ</t>
    </rPh>
    <phoneticPr fontId="1"/>
  </si>
  <si>
    <t>建築基準法上の
延べ床面積
（A）</t>
    <rPh sb="0" eb="2">
      <t>ケンチク</t>
    </rPh>
    <rPh sb="2" eb="6">
      <t>キジュンホウジョウ</t>
    </rPh>
    <rPh sb="8" eb="9">
      <t>ノ</t>
    </rPh>
    <rPh sb="10" eb="13">
      <t>ユカメンセキ</t>
    </rPh>
    <phoneticPr fontId="1"/>
  </si>
  <si>
    <t>除外する
床面積
（B）</t>
    <rPh sb="0" eb="2">
      <t>ジョガイ</t>
    </rPh>
    <rPh sb="5" eb="7">
      <t>ユカメン</t>
    </rPh>
    <phoneticPr fontId="1"/>
  </si>
  <si>
    <t>加算する
床面積
（C）</t>
    <rPh sb="0" eb="2">
      <t>カサン</t>
    </rPh>
    <rPh sb="5" eb="8">
      <t>ユカメンセキ</t>
    </rPh>
    <phoneticPr fontId="1"/>
  </si>
  <si>
    <t xml:space="preserve"> 天井ふところの相当床面積</t>
    <phoneticPr fontId="1"/>
  </si>
  <si>
    <t>気密性能から除く外皮の室外側とした部分
（車庫、地下室等）</t>
    <rPh sb="0" eb="2">
      <t>キミツ</t>
    </rPh>
    <rPh sb="2" eb="4">
      <t>セイノウ</t>
    </rPh>
    <rPh sb="6" eb="7">
      <t>ノゾ</t>
    </rPh>
    <rPh sb="8" eb="10">
      <t>ガイヒ</t>
    </rPh>
    <rPh sb="11" eb="14">
      <t>シツガイガワ</t>
    </rPh>
    <rPh sb="17" eb="19">
      <t>ブブン</t>
    </rPh>
    <rPh sb="21" eb="23">
      <t>シャコ</t>
    </rPh>
    <rPh sb="24" eb="27">
      <t>チカシツ</t>
    </rPh>
    <rPh sb="27" eb="28">
      <t>ナド</t>
    </rPh>
    <phoneticPr fontId="1"/>
  </si>
  <si>
    <t>実質延べ床面積の算出</t>
    <rPh sb="0" eb="2">
      <t>ジッシツ</t>
    </rPh>
    <rPh sb="2" eb="3">
      <t>ノ</t>
    </rPh>
    <rPh sb="4" eb="7">
      <t>ユカメンセキ</t>
    </rPh>
    <rPh sb="8" eb="10">
      <t>サンシュツ</t>
    </rPh>
    <phoneticPr fontId="1"/>
  </si>
  <si>
    <t>（A）</t>
    <phoneticPr fontId="1"/>
  </si>
  <si>
    <t xml:space="preserve"> 建築基準法上の床面積</t>
    <rPh sb="1" eb="3">
      <t>ケンチク</t>
    </rPh>
    <rPh sb="3" eb="7">
      <t>キジュンホウジョウ</t>
    </rPh>
    <rPh sb="8" eb="11">
      <t>ユカメンセキ</t>
    </rPh>
    <phoneticPr fontId="1"/>
  </si>
  <si>
    <t xml:space="preserve"> 測定対象とした建物の実質延べ床面積　S1</t>
    <rPh sb="1" eb="3">
      <t>ソクテイ</t>
    </rPh>
    <rPh sb="3" eb="5">
      <t>タイショウ</t>
    </rPh>
    <rPh sb="8" eb="10">
      <t>タテモノ</t>
    </rPh>
    <rPh sb="11" eb="13">
      <t>ジッシツ</t>
    </rPh>
    <rPh sb="13" eb="14">
      <t>ノ</t>
    </rPh>
    <rPh sb="15" eb="18">
      <t>ユカメンセキ</t>
    </rPh>
    <phoneticPr fontId="1"/>
  </si>
  <si>
    <t xml:space="preserve"> 延床面積(A)から除外する床面積</t>
    <rPh sb="1" eb="2">
      <t>ノ</t>
    </rPh>
    <rPh sb="2" eb="5">
      <t>ユカメンセキ</t>
    </rPh>
    <rPh sb="10" eb="12">
      <t>ジョガイ</t>
    </rPh>
    <rPh sb="14" eb="17">
      <t>ユカメンセキ</t>
    </rPh>
    <phoneticPr fontId="1"/>
  </si>
  <si>
    <t>天井ふところ容積/2.6m</t>
    <rPh sb="0" eb="2">
      <t>テンジョウ</t>
    </rPh>
    <rPh sb="6" eb="8">
      <t>ヨウセキ</t>
    </rPh>
    <phoneticPr fontId="1"/>
  </si>
  <si>
    <t>基礎断熱の床下容積/2.6m</t>
    <rPh sb="0" eb="4">
      <t>キソダンネツ</t>
    </rPh>
    <rPh sb="5" eb="7">
      <t>ユカシタ</t>
    </rPh>
    <phoneticPr fontId="1"/>
  </si>
  <si>
    <t xml:space="preserve"> 基礎内の相当床面積</t>
    <rPh sb="1" eb="4">
      <t>キソナイ</t>
    </rPh>
    <rPh sb="5" eb="7">
      <t>ソウトウ</t>
    </rPh>
    <rPh sb="7" eb="10">
      <t>ユカメンセキ</t>
    </rPh>
    <phoneticPr fontId="1"/>
  </si>
  <si>
    <t xml:space="preserve"> 不規則な吹抜けの相当床面積</t>
    <rPh sb="1" eb="4">
      <t>フキソク</t>
    </rPh>
    <rPh sb="5" eb="6">
      <t>フ</t>
    </rPh>
    <rPh sb="6" eb="7">
      <t>ヌ</t>
    </rPh>
    <rPh sb="9" eb="11">
      <t>ソウトウ</t>
    </rPh>
    <rPh sb="11" eb="14">
      <t>ユカメンセキ</t>
    </rPh>
    <phoneticPr fontId="1"/>
  </si>
  <si>
    <t>出窓等の容積/2.6m</t>
    <rPh sb="0" eb="2">
      <t>デマド</t>
    </rPh>
    <rPh sb="2" eb="3">
      <t>トウ</t>
    </rPh>
    <rPh sb="4" eb="6">
      <t>ヨウセキ</t>
    </rPh>
    <phoneticPr fontId="1"/>
  </si>
  <si>
    <t>室内に通じる小屋裏容積/2.6m</t>
    <rPh sb="0" eb="2">
      <t>シツナイ</t>
    </rPh>
    <rPh sb="3" eb="4">
      <t>ツウ</t>
    </rPh>
    <rPh sb="6" eb="9">
      <t>コヤウラ</t>
    </rPh>
    <rPh sb="9" eb="11">
      <t>ヨウセキ</t>
    </rPh>
    <phoneticPr fontId="1"/>
  </si>
  <si>
    <t>高い天井でFL+2.6m以上部分の容積/2.6m</t>
    <rPh sb="0" eb="1">
      <t>タカ</t>
    </rPh>
    <rPh sb="2" eb="4">
      <t>テンジョウ</t>
    </rPh>
    <rPh sb="12" eb="14">
      <t>イジョウ</t>
    </rPh>
    <rPh sb="14" eb="16">
      <t>ブブン</t>
    </rPh>
    <rPh sb="17" eb="19">
      <t>ヨウセキ</t>
    </rPh>
    <phoneticPr fontId="1"/>
  </si>
  <si>
    <t>上階の床高さを延長し天井下面から2.1m以上の部分の面積</t>
    <rPh sb="0" eb="2">
      <t>ジョウカイ</t>
    </rPh>
    <rPh sb="3" eb="4">
      <t>ユカ</t>
    </rPh>
    <rPh sb="4" eb="5">
      <t>タカ</t>
    </rPh>
    <rPh sb="7" eb="9">
      <t>エンチョウ</t>
    </rPh>
    <rPh sb="10" eb="12">
      <t>テンジョウ</t>
    </rPh>
    <rPh sb="12" eb="14">
      <t>シタメン</t>
    </rPh>
    <rPh sb="20" eb="22">
      <t>イジョウ</t>
    </rPh>
    <rPh sb="23" eb="25">
      <t>ブブン</t>
    </rPh>
    <rPh sb="26" eb="28">
      <t>メンセキ</t>
    </rPh>
    <phoneticPr fontId="1"/>
  </si>
  <si>
    <r>
      <t>m</t>
    </r>
    <r>
      <rPr>
        <vertAlign val="superscript"/>
        <sz val="10.5"/>
        <rFont val="BIZ UDPゴシック"/>
        <family val="3"/>
        <charset val="128"/>
      </rPr>
      <t>3</t>
    </r>
    <phoneticPr fontId="1"/>
  </si>
  <si>
    <t>50Pa時の漏気回数を求めるときに記入のこと</t>
    <phoneticPr fontId="1"/>
  </si>
  <si>
    <t xml:space="preserve"> 計算に用いる建物の実質延べ床面積　S</t>
    <rPh sb="1" eb="3">
      <t>ケイサン</t>
    </rPh>
    <rPh sb="4" eb="5">
      <t>モチ</t>
    </rPh>
    <phoneticPr fontId="1"/>
  </si>
  <si>
    <t>S1とS2の大きい方の値</t>
    <rPh sb="6" eb="7">
      <t>オオ</t>
    </rPh>
    <rPh sb="9" eb="10">
      <t>ホウ</t>
    </rPh>
    <rPh sb="11" eb="12">
      <t>アタイ</t>
    </rPh>
    <phoneticPr fontId="1"/>
  </si>
  <si>
    <t>Ｓ2＝Vt/2.6</t>
    <phoneticPr fontId="1"/>
  </si>
  <si>
    <t>風速が3ｍ/ｓ以下を確認、超えた場合は室内外圧力差3Pa以下を確認</t>
    <rPh sb="0" eb="2">
      <t>フウソク</t>
    </rPh>
    <rPh sb="7" eb="9">
      <t>イカ</t>
    </rPh>
    <rPh sb="10" eb="12">
      <t>カクニン</t>
    </rPh>
    <rPh sb="13" eb="14">
      <t>コ</t>
    </rPh>
    <rPh sb="16" eb="18">
      <t>バアイ</t>
    </rPh>
    <rPh sb="19" eb="22">
      <t>シツナイガイ</t>
    </rPh>
    <rPh sb="22" eb="25">
      <t>アツリョクサ</t>
    </rPh>
    <rPh sb="28" eb="30">
      <t>イカ</t>
    </rPh>
    <rPh sb="31" eb="33">
      <t>カクニン</t>
    </rPh>
    <phoneticPr fontId="1"/>
  </si>
  <si>
    <t>室内の空気温度は5～35℃の範囲内で計測</t>
    <rPh sb="0" eb="2">
      <t>シツナイ</t>
    </rPh>
    <rPh sb="3" eb="7">
      <t>クウキオンド</t>
    </rPh>
    <rPh sb="14" eb="17">
      <t>ハンイナイ</t>
    </rPh>
    <rPh sb="18" eb="20">
      <t>ケイソク</t>
    </rPh>
    <phoneticPr fontId="1"/>
  </si>
  <si>
    <r>
      <t>回帰式の決定係数R</t>
    </r>
    <r>
      <rPr>
        <vertAlign val="superscript"/>
        <sz val="10"/>
        <rFont val="BIZ UDPゴシック"/>
        <family val="3"/>
        <charset val="128"/>
      </rPr>
      <t>2</t>
    </r>
    <r>
      <rPr>
        <sz val="10"/>
        <rFont val="BIZ UDPゴシック"/>
        <family val="3"/>
        <charset val="128"/>
      </rPr>
      <t>は0.98以上とする</t>
    </r>
    <rPh sb="0" eb="3">
      <t>カイキシキ</t>
    </rPh>
    <rPh sb="4" eb="6">
      <t>ケッテイ</t>
    </rPh>
    <rPh sb="6" eb="8">
      <t>ケイスウ</t>
    </rPh>
    <rPh sb="15" eb="17">
      <t>イジョウ</t>
    </rPh>
    <phoneticPr fontId="1"/>
  </si>
  <si>
    <t>隙間特性値nは1から２の間とする。外れた場合は再測定</t>
    <rPh sb="0" eb="2">
      <t>スキマ</t>
    </rPh>
    <rPh sb="2" eb="5">
      <t>トクセイチ</t>
    </rPh>
    <rPh sb="12" eb="13">
      <t>アイダ</t>
    </rPh>
    <rPh sb="17" eb="18">
      <t>ハズ</t>
    </rPh>
    <rPh sb="20" eb="22">
      <t>バアイ</t>
    </rPh>
    <rPh sb="23" eb="26">
      <t>サイソクテイ</t>
    </rPh>
    <phoneticPr fontId="1"/>
  </si>
  <si>
    <t>有効数字は3桁とする</t>
    <rPh sb="0" eb="2">
      <t>ユウコウ</t>
    </rPh>
    <rPh sb="2" eb="4">
      <t>スウジ</t>
    </rPh>
    <rPh sb="6" eb="7">
      <t>ケタ</t>
    </rPh>
    <phoneticPr fontId="1"/>
  </si>
  <si>
    <t>パッシブハウスの基準は０．６回/h以下</t>
    <rPh sb="8" eb="10">
      <t>キジュン</t>
    </rPh>
    <rPh sb="14" eb="15">
      <t>カイ</t>
    </rPh>
    <rPh sb="17" eb="19">
      <t>イカ</t>
    </rPh>
    <phoneticPr fontId="1"/>
  </si>
  <si>
    <t>〇</t>
  </si>
  <si>
    <t>なし</t>
  </si>
  <si>
    <t>建物外皮の外側にある開口部</t>
    <rPh sb="2" eb="4">
      <t>ガイヒ</t>
    </rPh>
    <phoneticPr fontId="1"/>
  </si>
  <si>
    <t>建物外皮にあるドア・窓</t>
    <rPh sb="2" eb="4">
      <t>ガイヒ</t>
    </rPh>
    <phoneticPr fontId="1"/>
  </si>
  <si>
    <t xml:space="preserve"> 気積から求めた建物の実質延べ床面積　S2</t>
    <rPh sb="1" eb="3">
      <t>キセキ</t>
    </rPh>
    <rPh sb="5" eb="6">
      <t>モト</t>
    </rPh>
    <rPh sb="8" eb="10">
      <t>タテモノ</t>
    </rPh>
    <rPh sb="11" eb="13">
      <t>ジッシツ</t>
    </rPh>
    <rPh sb="13" eb="14">
      <t>ノ</t>
    </rPh>
    <rPh sb="15" eb="18">
      <t>ユカメンセキ</t>
    </rPh>
    <phoneticPr fontId="1"/>
  </si>
  <si>
    <t xml:space="preserve"> 建物の外皮内の気積　Vt</t>
    <rPh sb="1" eb="3">
      <t>タテモノ</t>
    </rPh>
    <rPh sb="4" eb="6">
      <t>ガイヒ</t>
    </rPh>
    <rPh sb="6" eb="7">
      <t>ナイ</t>
    </rPh>
    <rPh sb="8" eb="9">
      <t>キ</t>
    </rPh>
    <rPh sb="9" eb="10">
      <t>セキ</t>
    </rPh>
    <phoneticPr fontId="1"/>
  </si>
  <si>
    <t>階間の天井ふところの容積は除く</t>
    <rPh sb="0" eb="2">
      <t>カイマ</t>
    </rPh>
    <rPh sb="3" eb="5">
      <t>テンジョウ</t>
    </rPh>
    <rPh sb="10" eb="12">
      <t>ヨウセキ</t>
    </rPh>
    <rPh sb="13" eb="14">
      <t>ノゾ</t>
    </rPh>
    <phoneticPr fontId="1"/>
  </si>
  <si>
    <t>防湿フィルム</t>
    <rPh sb="0" eb="2">
      <t>ボウシツ</t>
    </rPh>
    <phoneticPr fontId="1"/>
  </si>
  <si>
    <t>透湿防水シート</t>
    <rPh sb="0" eb="2">
      <t>トウシツ</t>
    </rPh>
    <rPh sb="2" eb="4">
      <t>ボウスイ</t>
    </rPh>
    <phoneticPr fontId="1"/>
  </si>
  <si>
    <t>〇（気密テープ使用）</t>
  </si>
  <si>
    <t>ボード状断熱材</t>
    <phoneticPr fontId="1"/>
  </si>
  <si>
    <t>吹付けウレタン</t>
    <phoneticPr fontId="1"/>
  </si>
  <si>
    <t>木材、コンクリート等</t>
    <rPh sb="0" eb="2">
      <t>モクザイ</t>
    </rPh>
    <rPh sb="9" eb="10">
      <t>トウ</t>
    </rPh>
    <phoneticPr fontId="1"/>
  </si>
  <si>
    <t>窓</t>
    <rPh sb="0" eb="1">
      <t>マド</t>
    </rPh>
    <phoneticPr fontId="1"/>
  </si>
  <si>
    <t>玄関戸</t>
    <rPh sb="0" eb="3">
      <t>ゲンカンド</t>
    </rPh>
    <phoneticPr fontId="1"/>
  </si>
  <si>
    <t>引き違い窓</t>
    <rPh sb="0" eb="1">
      <t>ヒ</t>
    </rPh>
    <rPh sb="2" eb="3">
      <t>チガ</t>
    </rPh>
    <rPh sb="4" eb="5">
      <t>マド</t>
    </rPh>
    <phoneticPr fontId="1"/>
  </si>
  <si>
    <t>外開き窓</t>
    <rPh sb="0" eb="1">
      <t>ソト</t>
    </rPh>
    <rPh sb="1" eb="2">
      <t>ヒラ</t>
    </rPh>
    <rPh sb="3" eb="4">
      <t>マド</t>
    </rPh>
    <phoneticPr fontId="1"/>
  </si>
  <si>
    <t>外開き戸</t>
    <rPh sb="0" eb="1">
      <t>ソト</t>
    </rPh>
    <rPh sb="1" eb="2">
      <t>ヒラ</t>
    </rPh>
    <rPh sb="3" eb="4">
      <t>ド</t>
    </rPh>
    <phoneticPr fontId="1"/>
  </si>
  <si>
    <t>内開き戸</t>
    <rPh sb="0" eb="2">
      <t>ウチビラ</t>
    </rPh>
    <rPh sb="3" eb="4">
      <t>ト</t>
    </rPh>
    <phoneticPr fontId="1"/>
  </si>
  <si>
    <t>片引き戸</t>
    <rPh sb="0" eb="1">
      <t>カタ</t>
    </rPh>
    <rPh sb="1" eb="2">
      <t>ヒ</t>
    </rPh>
    <rPh sb="3" eb="4">
      <t>ド</t>
    </rPh>
    <phoneticPr fontId="1"/>
  </si>
  <si>
    <t>引き違い戸</t>
    <rPh sb="0" eb="1">
      <t>ヒ</t>
    </rPh>
    <rPh sb="2" eb="3">
      <t>チガ</t>
    </rPh>
    <rPh sb="4" eb="5">
      <t>ド</t>
    </rPh>
    <phoneticPr fontId="1"/>
  </si>
  <si>
    <t>辷り出し窓</t>
    <rPh sb="0" eb="1">
      <t>スベ</t>
    </rPh>
    <rPh sb="2" eb="3">
      <t>ダ</t>
    </rPh>
    <rPh sb="4" eb="5">
      <t>マド</t>
    </rPh>
    <phoneticPr fontId="1"/>
  </si>
  <si>
    <t>片引き窓</t>
    <rPh sb="0" eb="1">
      <t>カタ</t>
    </rPh>
    <rPh sb="1" eb="2">
      <t>ヒ</t>
    </rPh>
    <rPh sb="3" eb="4">
      <t>マド</t>
    </rPh>
    <phoneticPr fontId="1"/>
  </si>
  <si>
    <t>その他（構成と開閉方式）</t>
    <phoneticPr fontId="1"/>
  </si>
  <si>
    <t>その他</t>
    <phoneticPr fontId="1"/>
  </si>
  <si>
    <t>ーーー</t>
    <phoneticPr fontId="1"/>
  </si>
  <si>
    <t xml:space="preserve"> 測定時の環境</t>
    <rPh sb="1" eb="3">
      <t>ソクテイ</t>
    </rPh>
    <rPh sb="3" eb="4">
      <t>ジ</t>
    </rPh>
    <rPh sb="5" eb="7">
      <t>カンキョウ</t>
    </rPh>
    <phoneticPr fontId="1"/>
  </si>
  <si>
    <t xml:space="preserve"> 実質延べ床面積 S</t>
    <rPh sb="1" eb="3">
      <t>ジッシツ</t>
    </rPh>
    <rPh sb="3" eb="4">
      <t>ノ</t>
    </rPh>
    <rPh sb="5" eb="8">
      <t>ユカメンセキ</t>
    </rPh>
    <phoneticPr fontId="1"/>
  </si>
  <si>
    <r>
      <t>[m</t>
    </r>
    <r>
      <rPr>
        <vertAlign val="superscript"/>
        <sz val="10"/>
        <rFont val="BIZ UDPゴシック"/>
        <family val="3"/>
        <charset val="128"/>
      </rPr>
      <t>2</t>
    </r>
    <r>
      <rPr>
        <sz val="10"/>
        <rFont val="BIZ UDPゴシック"/>
        <family val="3"/>
        <charset val="128"/>
      </rPr>
      <t>]</t>
    </r>
    <phoneticPr fontId="1"/>
  </si>
  <si>
    <t xml:space="preserve"> データの信頼性</t>
    <rPh sb="5" eb="8">
      <t>シンライセイ</t>
    </rPh>
    <phoneticPr fontId="1"/>
  </si>
  <si>
    <r>
      <t xml:space="preserve"> 相当隙間面積 Ｃ　</t>
    </r>
    <r>
      <rPr>
        <sz val="10.5"/>
        <color theme="1" tint="0.499984740745262"/>
        <rFont val="BIZ UDPゴシック"/>
        <family val="3"/>
        <charset val="128"/>
      </rPr>
      <t>：C＝</t>
    </r>
    <r>
      <rPr>
        <sz val="10.5"/>
        <color theme="1" tint="0.499984740745262"/>
        <rFont val="Calibri"/>
        <family val="3"/>
        <charset val="161"/>
      </rPr>
      <t>α</t>
    </r>
    <r>
      <rPr>
        <sz val="10.5"/>
        <color theme="1" tint="0.499984740745262"/>
        <rFont val="BIZ UDPゴシック"/>
        <family val="3"/>
        <charset val="128"/>
      </rPr>
      <t xml:space="preserve">A/S
</t>
    </r>
    <r>
      <rPr>
        <sz val="8"/>
        <color theme="1" tint="0.499984740745262"/>
        <rFont val="BIZ UDPゴシック"/>
        <family val="3"/>
        <charset val="128"/>
      </rPr>
      <t>　　　　　　　　　　カッコ内は四捨五入前の参考値</t>
    </r>
    <rPh sb="1" eb="3">
      <t>ソウトウ</t>
    </rPh>
    <rPh sb="3" eb="5">
      <t>スキマ</t>
    </rPh>
    <rPh sb="5" eb="7">
      <t>メンセキ</t>
    </rPh>
    <rPh sb="31" eb="32">
      <t>ナイ</t>
    </rPh>
    <rPh sb="33" eb="37">
      <t>シシャゴニュウ</t>
    </rPh>
    <rPh sb="37" eb="38">
      <t>マエ</t>
    </rPh>
    <rPh sb="39" eb="41">
      <t>サンコウ</t>
    </rPh>
    <rPh sb="41" eb="42">
      <t>アタイ</t>
    </rPh>
    <phoneticPr fontId="1"/>
  </si>
  <si>
    <t>ー</t>
  </si>
  <si>
    <t>合板・PB等の面材</t>
    <phoneticPr fontId="1"/>
  </si>
  <si>
    <t>〇（気密テープ使用）</t>
    <phoneticPr fontId="1"/>
  </si>
  <si>
    <t>屋根
天井
外壁
床</t>
    <rPh sb="0" eb="2">
      <t>ヤネ</t>
    </rPh>
    <rPh sb="3" eb="5">
      <t>テンジョウ</t>
    </rPh>
    <rPh sb="6" eb="8">
      <t>ガイヘキ</t>
    </rPh>
    <rPh sb="9" eb="10">
      <t>ユカ</t>
    </rPh>
    <phoneticPr fontId="1"/>
  </si>
  <si>
    <t>基礎断熱</t>
    <rPh sb="0" eb="2">
      <t>キソ</t>
    </rPh>
    <rPh sb="2" eb="4">
      <t>ダンネツ</t>
    </rPh>
    <phoneticPr fontId="1"/>
  </si>
  <si>
    <t>土台と基礎の取り合い</t>
    <rPh sb="0" eb="2">
      <t>ドダイ</t>
    </rPh>
    <rPh sb="3" eb="5">
      <t>キソ</t>
    </rPh>
    <rPh sb="6" eb="7">
      <t>ト</t>
    </rPh>
    <rPh sb="8" eb="9">
      <t>ア</t>
    </rPh>
    <phoneticPr fontId="1"/>
  </si>
  <si>
    <t>〇（気密パッキン使用）</t>
  </si>
  <si>
    <t>ユニットバス</t>
    <phoneticPr fontId="1"/>
  </si>
  <si>
    <t>〇（基礎断熱部で気密）</t>
  </si>
  <si>
    <t>～</t>
    <phoneticPr fontId="1"/>
  </si>
  <si>
    <t>設備配管</t>
    <rPh sb="0" eb="2">
      <t>セツビ</t>
    </rPh>
    <rPh sb="2" eb="4">
      <t>ハイカン</t>
    </rPh>
    <phoneticPr fontId="1"/>
  </si>
  <si>
    <t>設備廻り</t>
    <rPh sb="0" eb="2">
      <t>セツビ</t>
    </rPh>
    <rPh sb="2" eb="3">
      <t>マワ</t>
    </rPh>
    <phoneticPr fontId="1"/>
  </si>
  <si>
    <t>〇（気密部材で気密）</t>
  </si>
  <si>
    <t>気圧はわかる範囲で記入（計算には影響なし）</t>
    <rPh sb="0" eb="2">
      <t>キアツ</t>
    </rPh>
    <rPh sb="6" eb="8">
      <t>ハンイ</t>
    </rPh>
    <rPh sb="9" eb="11">
      <t>キニュウ</t>
    </rPh>
    <rPh sb="12" eb="14">
      <t>ケイサン</t>
    </rPh>
    <rPh sb="16" eb="18">
      <t>エイキョウ</t>
    </rPh>
    <phoneticPr fontId="1"/>
  </si>
  <si>
    <t>平均用</t>
    <rPh sb="0" eb="3">
      <t>ヘイキンヨウ</t>
    </rPh>
    <phoneticPr fontId="1"/>
  </si>
  <si>
    <t>⊿P</t>
    <phoneticPr fontId="1"/>
  </si>
  <si>
    <t>Q</t>
    <phoneticPr fontId="1"/>
  </si>
  <si>
    <t>全測定点の平均</t>
    <rPh sb="0" eb="1">
      <t>ゼン</t>
    </rPh>
    <rPh sb="1" eb="4">
      <t>ソクテイテン</t>
    </rPh>
    <rPh sb="5" eb="7">
      <t>ヘイキン</t>
    </rPh>
    <phoneticPr fontId="1"/>
  </si>
  <si>
    <t>C値は少数第2位を四捨五入して少数点以下1桁で表す</t>
    <rPh sb="1" eb="2">
      <t>アタイ</t>
    </rPh>
    <rPh sb="3" eb="5">
      <t>ショウスウ</t>
    </rPh>
    <rPh sb="5" eb="6">
      <t>ダイ</t>
    </rPh>
    <rPh sb="7" eb="8">
      <t>イ</t>
    </rPh>
    <rPh sb="9" eb="13">
      <t>シシャゴニュウ</t>
    </rPh>
    <rPh sb="15" eb="17">
      <t>ショウスウ</t>
    </rPh>
    <rPh sb="17" eb="18">
      <t>テン</t>
    </rPh>
    <rPh sb="18" eb="20">
      <t>イカ</t>
    </rPh>
    <rPh sb="21" eb="22">
      <t>ケタ</t>
    </rPh>
    <rPh sb="23" eb="24">
      <t>アラワ</t>
    </rPh>
    <phoneticPr fontId="1"/>
  </si>
  <si>
    <t>Ｓ1＝(A)ー(B)＋(C)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</si>
</sst>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0_ "/>
    <numFmt numFmtId="177" formatCode="0_ "/>
    <numFmt numFmtId="178" formatCode="0.0_ "/>
    <numFmt numFmtId="179" formatCode="0.000_ "/>
    <numFmt numFmtId="180" formatCode="#,##0_ "/>
    <numFmt numFmtId="181" formatCode="#,##0_);[Red]\(#,##0\)"/>
    <numFmt numFmtId="182" formatCode="0.0000_ "/>
    <numFmt numFmtId="183" formatCode="\(0.000_ \)"/>
    <numFmt numFmtId="184" formatCode="[$-F800]dddd\,\ mmmm\ dd\,\ yyyy"/>
    <numFmt numFmtId="185" formatCode="0_);[Red]\(0\)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10"/>
      <color indexed="8"/>
      <name val="BIZ UDPゴシック"/>
      <family val="3"/>
      <charset val="128"/>
    </font>
    <font>
      <sz val="10"/>
      <name val="BIZ UDPゴシック"/>
      <family val="3"/>
      <charset val="128"/>
    </font>
    <font>
      <sz val="10.5"/>
      <name val="BIZ UDPゴシック"/>
      <family val="3"/>
      <charset val="128"/>
    </font>
    <font>
      <sz val="14"/>
      <name val="BIZ UDPゴシック"/>
      <family val="3"/>
      <charset val="128"/>
    </font>
    <font>
      <vertAlign val="superscript"/>
      <sz val="10"/>
      <name val="BIZ UDPゴシック"/>
      <family val="3"/>
      <charset val="128"/>
    </font>
    <font>
      <u/>
      <sz val="10"/>
      <color indexed="8"/>
      <name val="BIZ UDPゴシック"/>
      <family val="3"/>
      <charset val="128"/>
    </font>
    <font>
      <sz val="10.5"/>
      <color indexed="8"/>
      <name val="BIZ UDPゴシック"/>
      <family val="3"/>
      <charset val="128"/>
    </font>
    <font>
      <vertAlign val="superscript"/>
      <sz val="10.5"/>
      <name val="BIZ UDPゴシック"/>
      <family val="3"/>
      <charset val="128"/>
    </font>
    <font>
      <sz val="10.5"/>
      <name val="Calibri"/>
      <family val="3"/>
      <charset val="161"/>
    </font>
    <font>
      <vertAlign val="subscript"/>
      <sz val="10.5"/>
      <name val="BIZ UDPゴシック"/>
      <family val="3"/>
      <charset val="128"/>
    </font>
    <font>
      <vertAlign val="superscript"/>
      <sz val="10.5"/>
      <color rgb="FF000000"/>
      <name val="BIZ UDPゴシック"/>
      <family val="3"/>
      <charset val="128"/>
    </font>
    <font>
      <sz val="10.5"/>
      <color theme="1" tint="0.499984740745262"/>
      <name val="BIZ UDPゴシック"/>
      <family val="3"/>
      <charset val="128"/>
    </font>
    <font>
      <sz val="10.5"/>
      <color theme="1" tint="0.499984740745262"/>
      <name val="Calibri"/>
      <family val="3"/>
      <charset val="161"/>
    </font>
    <font>
      <vertAlign val="subscript"/>
      <sz val="10.5"/>
      <color theme="1" tint="0.499984740745262"/>
      <name val="BIZ UDPゴシック"/>
      <family val="3"/>
      <charset val="128"/>
    </font>
    <font>
      <sz val="10"/>
      <color theme="1" tint="0.499984740745262"/>
      <name val="BIZ UDPゴシック"/>
      <family val="3"/>
      <charset val="128"/>
    </font>
    <font>
      <sz val="10"/>
      <color theme="1" tint="0.499984740745262"/>
      <name val="Calibri"/>
      <family val="3"/>
      <charset val="161"/>
    </font>
    <font>
      <vertAlign val="superscript"/>
      <sz val="10"/>
      <color theme="1" tint="0.499984740745262"/>
      <name val="BIZ UDPゴシック"/>
      <family val="3"/>
      <charset val="128"/>
    </font>
    <font>
      <sz val="8"/>
      <color theme="0" tint="-0.34998626667073579"/>
      <name val="BIZ UDPゴシック"/>
      <family val="3"/>
      <charset val="128"/>
    </font>
    <font>
      <sz val="8"/>
      <color theme="1" tint="0.499984740745262"/>
      <name val="BIZ UDPゴシック"/>
      <family val="3"/>
      <charset val="128"/>
    </font>
    <font>
      <sz val="10"/>
      <color theme="0" tint="-0.499984740745262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5F0"/>
        <bgColor indexed="64"/>
      </patternFill>
    </fill>
    <fill>
      <patternFill patternType="solid">
        <fgColor theme="5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26">
    <xf numFmtId="0" fontId="0" fillId="0" borderId="0" xfId="0"/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176" fontId="4" fillId="0" borderId="0" xfId="0" applyNumberFormat="1" applyFont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176" fontId="5" fillId="0" borderId="24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176" fontId="9" fillId="0" borderId="13" xfId="0" applyNumberFormat="1" applyFont="1" applyBorder="1" applyAlignment="1">
      <alignment vertical="center"/>
    </xf>
    <xf numFmtId="176" fontId="5" fillId="0" borderId="27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5" fillId="0" borderId="24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49" fontId="5" fillId="0" borderId="31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49" fontId="5" fillId="0" borderId="35" xfId="0" applyNumberFormat="1" applyFont="1" applyBorder="1" applyAlignment="1">
      <alignment vertical="center"/>
    </xf>
    <xf numFmtId="49" fontId="5" fillId="0" borderId="11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49" fontId="5" fillId="0" borderId="13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0" fontId="17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17" fillId="0" borderId="27" xfId="0" applyFont="1" applyBorder="1" applyAlignment="1">
      <alignment horizontal="left" vertical="center"/>
    </xf>
    <xf numFmtId="49" fontId="17" fillId="0" borderId="13" xfId="0" applyNumberFormat="1" applyFont="1" applyBorder="1" applyAlignment="1">
      <alignment vertical="center"/>
    </xf>
    <xf numFmtId="49" fontId="4" fillId="0" borderId="13" xfId="0" applyNumberFormat="1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49" fontId="5" fillId="0" borderId="19" xfId="0" applyNumberFormat="1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17" fillId="0" borderId="19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5" fillId="0" borderId="28" xfId="0" applyFont="1" applyBorder="1" applyAlignment="1">
      <alignment vertical="center"/>
    </xf>
    <xf numFmtId="49" fontId="17" fillId="0" borderId="11" xfId="0" applyNumberFormat="1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4" fillId="0" borderId="21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49" fontId="17" fillId="0" borderId="10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 shrinkToFit="1"/>
    </xf>
    <xf numFmtId="0" fontId="5" fillId="0" borderId="25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9" fillId="0" borderId="38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177" fontId="9" fillId="0" borderId="31" xfId="0" applyNumberFormat="1" applyFont="1" applyBorder="1" applyAlignment="1">
      <alignment horizontal="center" vertical="center"/>
    </xf>
    <xf numFmtId="177" fontId="9" fillId="0" borderId="22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77" fontId="3" fillId="0" borderId="0" xfId="0" applyNumberFormat="1" applyFont="1" applyAlignment="1">
      <alignment vertical="center"/>
    </xf>
    <xf numFmtId="0" fontId="4" fillId="0" borderId="11" xfId="0" applyFont="1" applyBorder="1" applyAlignment="1">
      <alignment horizontal="right" vertical="center"/>
    </xf>
    <xf numFmtId="176" fontId="17" fillId="0" borderId="0" xfId="0" applyNumberFormat="1" applyFont="1" applyAlignment="1">
      <alignment vertical="center"/>
    </xf>
    <xf numFmtId="0" fontId="5" fillId="0" borderId="18" xfId="0" applyFont="1" applyBorder="1" applyAlignment="1">
      <alignment vertical="center"/>
    </xf>
    <xf numFmtId="0" fontId="4" fillId="0" borderId="19" xfId="0" applyFont="1" applyBorder="1" applyAlignment="1">
      <alignment horizontal="right" vertical="center"/>
    </xf>
    <xf numFmtId="178" fontId="4" fillId="0" borderId="0" xfId="0" applyNumberFormat="1" applyFont="1" applyAlignment="1">
      <alignment vertical="center"/>
    </xf>
    <xf numFmtId="0" fontId="4" fillId="0" borderId="15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182" fontId="3" fillId="0" borderId="0" xfId="0" applyNumberFormat="1" applyFont="1" applyAlignment="1">
      <alignment vertical="center"/>
    </xf>
    <xf numFmtId="179" fontId="3" fillId="0" borderId="0" xfId="0" applyNumberFormat="1" applyFont="1" applyAlignment="1">
      <alignment vertical="center"/>
    </xf>
    <xf numFmtId="178" fontId="3" fillId="0" borderId="0" xfId="0" applyNumberFormat="1" applyFont="1" applyAlignment="1">
      <alignment vertical="center"/>
    </xf>
    <xf numFmtId="0" fontId="4" fillId="3" borderId="19" xfId="0" applyFont="1" applyFill="1" applyBorder="1" applyAlignment="1">
      <alignment horizontal="right" vertical="center"/>
    </xf>
    <xf numFmtId="178" fontId="9" fillId="3" borderId="12" xfId="0" applyNumberFormat="1" applyFont="1" applyFill="1" applyBorder="1" applyAlignment="1">
      <alignment horizontal="right" vertical="center"/>
    </xf>
    <xf numFmtId="183" fontId="20" fillId="3" borderId="27" xfId="0" applyNumberFormat="1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180" fontId="9" fillId="0" borderId="2" xfId="0" applyNumberFormat="1" applyFont="1" applyBorder="1" applyAlignment="1">
      <alignment vertical="center"/>
    </xf>
    <xf numFmtId="177" fontId="9" fillId="0" borderId="2" xfId="0" applyNumberFormat="1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/>
    </xf>
    <xf numFmtId="177" fontId="9" fillId="0" borderId="7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178" fontId="9" fillId="0" borderId="4" xfId="0" applyNumberFormat="1" applyFont="1" applyBorder="1" applyAlignment="1">
      <alignment vertical="center"/>
    </xf>
    <xf numFmtId="180" fontId="9" fillId="0" borderId="5" xfId="0" applyNumberFormat="1" applyFont="1" applyBorder="1" applyAlignment="1">
      <alignment vertical="center"/>
    </xf>
    <xf numFmtId="177" fontId="9" fillId="0" borderId="5" xfId="0" applyNumberFormat="1" applyFont="1" applyBorder="1" applyAlignment="1">
      <alignment horizontal="center" vertical="center"/>
    </xf>
    <xf numFmtId="177" fontId="9" fillId="0" borderId="8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4" fillId="3" borderId="13" xfId="0" applyFont="1" applyFill="1" applyBorder="1" applyAlignment="1">
      <alignment horizontal="right" vertical="center"/>
    </xf>
    <xf numFmtId="0" fontId="4" fillId="2" borderId="25" xfId="0" applyFont="1" applyFill="1" applyBorder="1" applyAlignment="1" applyProtection="1">
      <alignment vertical="center"/>
      <protection locked="0"/>
    </xf>
    <xf numFmtId="0" fontId="9" fillId="2" borderId="23" xfId="0" applyFont="1" applyFill="1" applyBorder="1" applyAlignment="1" applyProtection="1">
      <alignment horizontal="center" vertical="center"/>
      <protection locked="0"/>
    </xf>
    <xf numFmtId="178" fontId="9" fillId="2" borderId="31" xfId="0" applyNumberFormat="1" applyFont="1" applyFill="1" applyBorder="1" applyAlignment="1" applyProtection="1">
      <alignment vertical="center"/>
      <protection locked="0"/>
    </xf>
    <xf numFmtId="180" fontId="9" fillId="2" borderId="22" xfId="0" applyNumberFormat="1" applyFont="1" applyFill="1" applyBorder="1" applyAlignment="1" applyProtection="1">
      <alignment vertical="center"/>
      <protection locked="0"/>
    </xf>
    <xf numFmtId="178" fontId="9" fillId="2" borderId="20" xfId="0" applyNumberFormat="1" applyFont="1" applyFill="1" applyBorder="1" applyAlignment="1" applyProtection="1">
      <alignment vertical="center"/>
      <protection locked="0"/>
    </xf>
    <xf numFmtId="180" fontId="9" fillId="2" borderId="33" xfId="0" applyNumberFormat="1" applyFont="1" applyFill="1" applyBorder="1" applyAlignment="1" applyProtection="1">
      <alignment vertical="center"/>
      <protection locked="0"/>
    </xf>
    <xf numFmtId="178" fontId="4" fillId="0" borderId="0" xfId="0" applyNumberFormat="1" applyFont="1" applyAlignment="1">
      <alignment vertical="center" wrapText="1"/>
    </xf>
    <xf numFmtId="0" fontId="4" fillId="0" borderId="65" xfId="0" applyFont="1" applyBorder="1" applyAlignment="1">
      <alignment horizontal="center" vertical="center"/>
    </xf>
    <xf numFmtId="20" fontId="5" fillId="2" borderId="39" xfId="0" applyNumberFormat="1" applyFont="1" applyFill="1" applyBorder="1" applyAlignment="1" applyProtection="1">
      <alignment horizontal="center" vertical="center"/>
      <protection locked="0"/>
    </xf>
    <xf numFmtId="20" fontId="5" fillId="2" borderId="35" xfId="0" applyNumberFormat="1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178" fontId="22" fillId="0" borderId="0" xfId="0" applyNumberFormat="1" applyFont="1" applyAlignment="1">
      <alignment vertical="center"/>
    </xf>
    <xf numFmtId="185" fontId="22" fillId="0" borderId="0" xfId="0" applyNumberFormat="1" applyFont="1" applyAlignment="1">
      <alignment vertical="center"/>
    </xf>
    <xf numFmtId="180" fontId="9" fillId="0" borderId="0" xfId="0" applyNumberFormat="1" applyFont="1" applyAlignment="1">
      <alignment vertical="center"/>
    </xf>
    <xf numFmtId="177" fontId="9" fillId="0" borderId="0" xfId="0" applyNumberFormat="1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178" fontId="5" fillId="0" borderId="4" xfId="0" applyNumberFormat="1" applyFont="1" applyBorder="1" applyAlignment="1">
      <alignment vertical="center"/>
    </xf>
    <xf numFmtId="178" fontId="9" fillId="3" borderId="18" xfId="0" applyNumberFormat="1" applyFont="1" applyFill="1" applyBorder="1" applyAlignment="1">
      <alignment horizontal="right" vertical="center"/>
    </xf>
    <xf numFmtId="183" fontId="20" fillId="3" borderId="28" xfId="0" applyNumberFormat="1" applyFont="1" applyFill="1" applyBorder="1" applyAlignment="1">
      <alignment horizontal="left" vertical="center"/>
    </xf>
    <xf numFmtId="178" fontId="5" fillId="3" borderId="18" xfId="0" applyNumberFormat="1" applyFont="1" applyFill="1" applyBorder="1" applyAlignment="1">
      <alignment horizontal="right" vertical="center"/>
    </xf>
    <xf numFmtId="0" fontId="4" fillId="2" borderId="27" xfId="0" applyFont="1" applyFill="1" applyBorder="1" applyAlignment="1" applyProtection="1">
      <alignment vertical="center"/>
      <protection locked="0"/>
    </xf>
    <xf numFmtId="0" fontId="4" fillId="0" borderId="31" xfId="0" applyFont="1" applyBorder="1" applyAlignment="1">
      <alignment horizontal="center" vertical="center" wrapText="1"/>
    </xf>
    <xf numFmtId="0" fontId="5" fillId="0" borderId="23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3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2" borderId="24" xfId="0" applyFont="1" applyFill="1" applyBorder="1" applyAlignment="1" applyProtection="1">
      <alignment vertical="center" shrinkToFit="1"/>
      <protection locked="0"/>
    </xf>
    <xf numFmtId="0" fontId="4" fillId="2" borderId="13" xfId="0" applyFont="1" applyFill="1" applyBorder="1" applyAlignment="1" applyProtection="1">
      <alignment vertical="center" shrinkToFit="1"/>
      <protection locked="0"/>
    </xf>
    <xf numFmtId="0" fontId="4" fillId="2" borderId="27" xfId="0" applyFont="1" applyFill="1" applyBorder="1" applyAlignment="1" applyProtection="1">
      <alignment vertical="center" shrinkToFit="1"/>
      <protection locked="0"/>
    </xf>
    <xf numFmtId="184" fontId="5" fillId="2" borderId="35" xfId="0" applyNumberFormat="1" applyFont="1" applyFill="1" applyBorder="1" applyAlignment="1" applyProtection="1">
      <alignment horizontal="center" vertical="center" shrinkToFit="1"/>
      <protection locked="0"/>
    </xf>
    <xf numFmtId="184" fontId="5" fillId="2" borderId="39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23" xfId="0" applyFont="1" applyFill="1" applyBorder="1" applyAlignment="1" applyProtection="1">
      <alignment horizontal="center" vertical="center" shrinkToFit="1"/>
      <protection locked="0"/>
    </xf>
    <xf numFmtId="0" fontId="5" fillId="2" borderId="22" xfId="0" applyFont="1" applyFill="1" applyBorder="1" applyAlignment="1" applyProtection="1">
      <alignment horizontal="center" vertical="center" shrinkToFit="1"/>
      <protection locked="0"/>
    </xf>
    <xf numFmtId="49" fontId="5" fillId="0" borderId="18" xfId="0" applyNumberFormat="1" applyFont="1" applyBorder="1" applyAlignment="1">
      <alignment vertical="center"/>
    </xf>
    <xf numFmtId="49" fontId="5" fillId="0" borderId="19" xfId="0" applyNumberFormat="1" applyFont="1" applyBorder="1" applyAlignment="1">
      <alignment vertical="center"/>
    </xf>
    <xf numFmtId="49" fontId="5" fillId="0" borderId="17" xfId="0" applyNumberFormat="1" applyFont="1" applyBorder="1" applyAlignment="1">
      <alignment vertical="center"/>
    </xf>
    <xf numFmtId="49" fontId="5" fillId="0" borderId="11" xfId="0" applyNumberFormat="1" applyFont="1" applyBorder="1" applyAlignment="1">
      <alignment vertical="center"/>
    </xf>
    <xf numFmtId="176" fontId="9" fillId="2" borderId="24" xfId="0" applyNumberFormat="1" applyFont="1" applyFill="1" applyBorder="1" applyAlignment="1" applyProtection="1">
      <alignment horizontal="center" vertical="center"/>
      <protection locked="0"/>
    </xf>
    <xf numFmtId="176" fontId="9" fillId="2" borderId="13" xfId="0" applyNumberFormat="1" applyFont="1" applyFill="1" applyBorder="1" applyAlignment="1" applyProtection="1">
      <alignment horizontal="center" vertical="center"/>
      <protection locked="0"/>
    </xf>
    <xf numFmtId="176" fontId="5" fillId="2" borderId="35" xfId="0" applyNumberFormat="1" applyFont="1" applyFill="1" applyBorder="1" applyAlignment="1" applyProtection="1">
      <alignment horizontal="center" vertical="center"/>
      <protection locked="0"/>
    </xf>
    <xf numFmtId="176" fontId="5" fillId="2" borderId="11" xfId="0" applyNumberFormat="1" applyFont="1" applyFill="1" applyBorder="1" applyAlignment="1" applyProtection="1">
      <alignment horizontal="center" vertical="center"/>
      <protection locked="0"/>
    </xf>
    <xf numFmtId="176" fontId="5" fillId="0" borderId="40" xfId="0" applyNumberFormat="1" applyFont="1" applyBorder="1" applyAlignment="1">
      <alignment horizontal="center" vertical="center"/>
    </xf>
    <xf numFmtId="176" fontId="5" fillId="0" borderId="19" xfId="0" applyNumberFormat="1" applyFont="1" applyBorder="1" applyAlignment="1">
      <alignment horizontal="center" vertical="center"/>
    </xf>
    <xf numFmtId="0" fontId="5" fillId="2" borderId="24" xfId="0" applyFont="1" applyFill="1" applyBorder="1" applyAlignment="1" applyProtection="1">
      <alignment horizontal="left" vertical="center" shrinkToFit="1"/>
      <protection locked="0"/>
    </xf>
    <xf numFmtId="0" fontId="5" fillId="2" borderId="13" xfId="0" applyFont="1" applyFill="1" applyBorder="1" applyAlignment="1" applyProtection="1">
      <alignment horizontal="left" vertical="center" shrinkToFit="1"/>
      <protection locked="0"/>
    </xf>
    <xf numFmtId="0" fontId="5" fillId="2" borderId="25" xfId="0" applyFont="1" applyFill="1" applyBorder="1" applyAlignment="1" applyProtection="1">
      <alignment horizontal="left" vertical="center" shrinkToFit="1"/>
      <protection locked="0"/>
    </xf>
    <xf numFmtId="0" fontId="17" fillId="0" borderId="13" xfId="0" applyFont="1" applyBorder="1" applyAlignment="1">
      <alignment horizontal="left" vertical="center" wrapText="1"/>
    </xf>
    <xf numFmtId="0" fontId="17" fillId="0" borderId="27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 applyProtection="1">
      <alignment vertical="center"/>
      <protection locked="0"/>
    </xf>
    <xf numFmtId="0" fontId="5" fillId="0" borderId="32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176" fontId="9" fillId="2" borderId="23" xfId="0" quotePrefix="1" applyNumberFormat="1" applyFont="1" applyFill="1" applyBorder="1" applyAlignment="1" applyProtection="1">
      <alignment vertical="center"/>
      <protection locked="0"/>
    </xf>
    <xf numFmtId="176" fontId="9" fillId="2" borderId="23" xfId="0" applyNumberFormat="1" applyFont="1" applyFill="1" applyBorder="1" applyAlignment="1" applyProtection="1">
      <alignment vertical="center"/>
      <protection locked="0"/>
    </xf>
    <xf numFmtId="176" fontId="9" fillId="0" borderId="23" xfId="0" applyNumberFormat="1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2" borderId="24" xfId="0" applyFont="1" applyFill="1" applyBorder="1" applyAlignment="1" applyProtection="1">
      <alignment vertical="center"/>
      <protection locked="0"/>
    </xf>
    <xf numFmtId="0" fontId="4" fillId="2" borderId="25" xfId="0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9" fillId="2" borderId="30" xfId="0" applyFont="1" applyFill="1" applyBorder="1" applyAlignment="1" applyProtection="1">
      <alignment vertical="center"/>
      <protection locked="0"/>
    </xf>
    <xf numFmtId="0" fontId="9" fillId="2" borderId="16" xfId="0" applyFont="1" applyFill="1" applyBorder="1" applyAlignment="1" applyProtection="1">
      <alignment vertical="center"/>
      <protection locked="0"/>
    </xf>
    <xf numFmtId="0" fontId="9" fillId="2" borderId="23" xfId="0" applyFont="1" applyFill="1" applyBorder="1" applyAlignment="1" applyProtection="1">
      <alignment vertical="center" shrinkToFit="1"/>
      <protection locked="0"/>
    </xf>
    <xf numFmtId="0" fontId="9" fillId="2" borderId="22" xfId="0" applyFont="1" applyFill="1" applyBorder="1" applyAlignment="1" applyProtection="1">
      <alignment vertical="center" shrinkToFit="1"/>
      <protection locked="0"/>
    </xf>
    <xf numFmtId="55" fontId="9" fillId="2" borderId="23" xfId="0" applyNumberFormat="1" applyFont="1" applyFill="1" applyBorder="1" applyAlignment="1" applyProtection="1">
      <alignment horizontal="left" vertical="center"/>
      <protection locked="0"/>
    </xf>
    <xf numFmtId="55" fontId="9" fillId="2" borderId="22" xfId="0" applyNumberFormat="1" applyFont="1" applyFill="1" applyBorder="1" applyAlignment="1" applyProtection="1">
      <alignment horizontal="left" vertical="center"/>
      <protection locked="0"/>
    </xf>
    <xf numFmtId="0" fontId="9" fillId="2" borderId="23" xfId="0" applyFont="1" applyFill="1" applyBorder="1" applyAlignment="1" applyProtection="1">
      <alignment vertical="center"/>
      <protection locked="0"/>
    </xf>
    <xf numFmtId="0" fontId="9" fillId="2" borderId="22" xfId="0" applyFont="1" applyFill="1" applyBorder="1" applyAlignment="1" applyProtection="1">
      <alignment vertical="center"/>
      <protection locked="0"/>
    </xf>
    <xf numFmtId="0" fontId="4" fillId="0" borderId="3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" fillId="2" borderId="32" xfId="0" applyFont="1" applyFill="1" applyBorder="1" applyAlignment="1" applyProtection="1">
      <alignment vertical="center" wrapText="1"/>
      <protection locked="0"/>
    </xf>
    <xf numFmtId="0" fontId="3" fillId="2" borderId="33" xfId="0" applyFont="1" applyFill="1" applyBorder="1" applyAlignment="1" applyProtection="1">
      <alignment vertical="center" wrapText="1"/>
      <protection locked="0"/>
    </xf>
    <xf numFmtId="176" fontId="9" fillId="3" borderId="64" xfId="0" applyNumberFormat="1" applyFont="1" applyFill="1" applyBorder="1" applyAlignment="1">
      <alignment horizontal="center" vertical="center"/>
    </xf>
    <xf numFmtId="176" fontId="9" fillId="3" borderId="10" xfId="0" applyNumberFormat="1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5" fillId="2" borderId="23" xfId="0" applyFont="1" applyFill="1" applyBorder="1" applyAlignment="1" applyProtection="1">
      <alignment horizontal="left" vertical="center" shrinkToFit="1"/>
      <protection locked="0"/>
    </xf>
    <xf numFmtId="0" fontId="5" fillId="2" borderId="24" xfId="0" applyFont="1" applyFill="1" applyBorder="1" applyAlignment="1" applyProtection="1">
      <alignment vertical="center" shrinkToFit="1"/>
      <protection locked="0"/>
    </xf>
    <xf numFmtId="0" fontId="5" fillId="2" borderId="13" xfId="0" applyFont="1" applyFill="1" applyBorder="1" applyAlignment="1" applyProtection="1">
      <alignment vertical="center" shrinkToFit="1"/>
      <protection locked="0"/>
    </xf>
    <xf numFmtId="0" fontId="5" fillId="2" borderId="25" xfId="0" applyFont="1" applyFill="1" applyBorder="1" applyAlignment="1" applyProtection="1">
      <alignment vertical="center" shrinkToFit="1"/>
      <protection locked="0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5" fillId="2" borderId="30" xfId="0" applyFont="1" applyFill="1" applyBorder="1" applyAlignment="1" applyProtection="1">
      <alignment horizontal="left" vertical="center" shrinkToFit="1"/>
      <protection locked="0"/>
    </xf>
    <xf numFmtId="0" fontId="5" fillId="0" borderId="2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9" fillId="2" borderId="32" xfId="0" applyFont="1" applyFill="1" applyBorder="1" applyAlignment="1" applyProtection="1">
      <alignment vertical="center"/>
      <protection locked="0"/>
    </xf>
    <xf numFmtId="0" fontId="9" fillId="2" borderId="33" xfId="0" applyFont="1" applyFill="1" applyBorder="1" applyAlignment="1" applyProtection="1">
      <alignment vertical="center"/>
      <protection locked="0"/>
    </xf>
    <xf numFmtId="0" fontId="5" fillId="2" borderId="30" xfId="0" applyFont="1" applyFill="1" applyBorder="1" applyAlignment="1" applyProtection="1">
      <alignment vertical="center"/>
      <protection locked="0"/>
    </xf>
    <xf numFmtId="0" fontId="5" fillId="2" borderId="16" xfId="0" applyFont="1" applyFill="1" applyBorder="1" applyAlignment="1" applyProtection="1">
      <alignment vertical="center"/>
      <protection locked="0"/>
    </xf>
    <xf numFmtId="176" fontId="9" fillId="0" borderId="29" xfId="0" applyNumberFormat="1" applyFont="1" applyBorder="1" applyAlignment="1">
      <alignment horizontal="center" vertical="center"/>
    </xf>
    <xf numFmtId="176" fontId="9" fillId="0" borderId="16" xfId="0" applyNumberFormat="1" applyFont="1" applyBorder="1" applyAlignment="1">
      <alignment horizontal="center" vertical="center"/>
    </xf>
    <xf numFmtId="178" fontId="9" fillId="0" borderId="61" xfId="0" applyNumberFormat="1" applyFont="1" applyBorder="1" applyAlignment="1">
      <alignment horizontal="center" vertical="center"/>
    </xf>
    <xf numFmtId="178" fontId="9" fillId="0" borderId="51" xfId="0" applyNumberFormat="1" applyFont="1" applyBorder="1" applyAlignment="1">
      <alignment horizontal="center" vertical="center"/>
    </xf>
    <xf numFmtId="178" fontId="9" fillId="0" borderId="31" xfId="0" applyNumberFormat="1" applyFont="1" applyBorder="1" applyAlignment="1">
      <alignment horizontal="center" vertical="center"/>
    </xf>
    <xf numFmtId="178" fontId="9" fillId="0" borderId="22" xfId="0" applyNumberFormat="1" applyFont="1" applyBorder="1" applyAlignment="1">
      <alignment horizontal="center" vertical="center"/>
    </xf>
    <xf numFmtId="177" fontId="9" fillId="0" borderId="62" xfId="0" applyNumberFormat="1" applyFont="1" applyBorder="1" applyAlignment="1">
      <alignment horizontal="center" vertical="center"/>
    </xf>
    <xf numFmtId="177" fontId="9" fillId="0" borderId="5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178" fontId="9" fillId="0" borderId="18" xfId="0" applyNumberFormat="1" applyFont="1" applyBorder="1" applyAlignment="1">
      <alignment horizontal="center" vertical="center"/>
    </xf>
    <xf numFmtId="178" fontId="9" fillId="0" borderId="28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182" fontId="9" fillId="0" borderId="31" xfId="0" applyNumberFormat="1" applyFont="1" applyBorder="1" applyAlignment="1">
      <alignment horizontal="center" vertical="center"/>
    </xf>
    <xf numFmtId="182" fontId="9" fillId="0" borderId="22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right" vertical="center"/>
    </xf>
    <xf numFmtId="176" fontId="9" fillId="0" borderId="12" xfId="0" applyNumberFormat="1" applyFont="1" applyBorder="1" applyAlignment="1">
      <alignment horizontal="center" vertical="center"/>
    </xf>
    <xf numFmtId="176" fontId="9" fillId="0" borderId="27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3" borderId="18" xfId="0" applyFont="1" applyFill="1" applyBorder="1" applyAlignment="1">
      <alignment vertical="center" wrapText="1"/>
    </xf>
    <xf numFmtId="0" fontId="5" fillId="3" borderId="19" xfId="0" applyFont="1" applyFill="1" applyBorder="1" applyAlignment="1">
      <alignment vertical="center"/>
    </xf>
    <xf numFmtId="180" fontId="5" fillId="2" borderId="32" xfId="0" applyNumberFormat="1" applyFont="1" applyFill="1" applyBorder="1" applyAlignment="1" applyProtection="1">
      <alignment horizontal="center" vertical="center"/>
      <protection locked="0"/>
    </xf>
    <xf numFmtId="180" fontId="5" fillId="2" borderId="40" xfId="0" applyNumberFormat="1" applyFont="1" applyFill="1" applyBorder="1" applyAlignment="1" applyProtection="1">
      <alignment horizontal="center" vertical="center"/>
      <protection locked="0"/>
    </xf>
    <xf numFmtId="179" fontId="9" fillId="0" borderId="31" xfId="0" applyNumberFormat="1" applyFont="1" applyBorder="1" applyAlignment="1">
      <alignment horizontal="center" vertical="center"/>
    </xf>
    <xf numFmtId="179" fontId="9" fillId="0" borderId="22" xfId="0" applyNumberFormat="1" applyFont="1" applyBorder="1" applyAlignment="1">
      <alignment horizontal="center" vertical="center"/>
    </xf>
    <xf numFmtId="177" fontId="9" fillId="0" borderId="63" xfId="0" applyNumberFormat="1" applyFont="1" applyBorder="1" applyAlignment="1">
      <alignment horizontal="center" vertical="center"/>
    </xf>
    <xf numFmtId="177" fontId="9" fillId="0" borderId="57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2" borderId="23" xfId="0" applyFont="1" applyFill="1" applyBorder="1" applyAlignment="1" applyProtection="1">
      <alignment vertical="center" shrinkToFit="1"/>
      <protection locked="0"/>
    </xf>
    <xf numFmtId="0" fontId="5" fillId="2" borderId="22" xfId="0" applyFont="1" applyFill="1" applyBorder="1" applyAlignment="1" applyProtection="1">
      <alignment vertical="center" shrinkToFit="1"/>
      <protection locked="0"/>
    </xf>
    <xf numFmtId="0" fontId="5" fillId="2" borderId="32" xfId="0" applyFont="1" applyFill="1" applyBorder="1" applyAlignment="1" applyProtection="1">
      <alignment vertical="center" shrinkToFit="1"/>
      <protection locked="0"/>
    </xf>
    <xf numFmtId="0" fontId="5" fillId="2" borderId="33" xfId="0" applyFont="1" applyFill="1" applyBorder="1" applyAlignment="1" applyProtection="1">
      <alignment vertical="center" shrinkToFit="1"/>
      <protection locked="0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181" fontId="9" fillId="0" borderId="18" xfId="0" applyNumberFormat="1" applyFont="1" applyBorder="1" applyAlignment="1">
      <alignment horizontal="center" vertical="center"/>
    </xf>
    <xf numFmtId="181" fontId="9" fillId="0" borderId="28" xfId="0" applyNumberFormat="1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left" vertical="center" textRotation="90"/>
    </xf>
    <xf numFmtId="178" fontId="9" fillId="0" borderId="3" xfId="0" applyNumberFormat="1" applyFont="1" applyBorder="1" applyAlignment="1">
      <alignment horizontal="left" vertical="center" textRotation="90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horizontal="right" vertical="center"/>
    </xf>
    <xf numFmtId="176" fontId="9" fillId="0" borderId="61" xfId="0" applyNumberFormat="1" applyFont="1" applyBorder="1" applyAlignment="1">
      <alignment horizontal="center" vertical="center"/>
    </xf>
    <xf numFmtId="176" fontId="9" fillId="0" borderId="51" xfId="0" applyNumberFormat="1" applyFont="1" applyBorder="1" applyAlignment="1">
      <alignment horizontal="center" vertical="center"/>
    </xf>
    <xf numFmtId="182" fontId="9" fillId="2" borderId="41" xfId="0" applyNumberFormat="1" applyFont="1" applyFill="1" applyBorder="1" applyAlignment="1" applyProtection="1">
      <alignment horizontal="center" vertical="center"/>
      <protection locked="0"/>
    </xf>
    <xf numFmtId="182" fontId="9" fillId="2" borderId="49" xfId="0" applyNumberFormat="1" applyFont="1" applyFill="1" applyBorder="1" applyAlignment="1" applyProtection="1">
      <alignment horizontal="center" vertical="center"/>
      <protection locked="0"/>
    </xf>
    <xf numFmtId="182" fontId="9" fillId="2" borderId="42" xfId="0" applyNumberFormat="1" applyFont="1" applyFill="1" applyBorder="1" applyAlignment="1" applyProtection="1">
      <alignment horizontal="center" vertical="center"/>
      <protection locked="0"/>
    </xf>
    <xf numFmtId="182" fontId="9" fillId="2" borderId="55" xfId="0" applyNumberFormat="1" applyFont="1" applyFill="1" applyBorder="1" applyAlignment="1" applyProtection="1">
      <alignment horizontal="center" vertical="center"/>
      <protection locked="0"/>
    </xf>
    <xf numFmtId="182" fontId="9" fillId="2" borderId="58" xfId="0" applyNumberFormat="1" applyFont="1" applyFill="1" applyBorder="1" applyAlignment="1" applyProtection="1">
      <alignment horizontal="center" vertical="center"/>
      <protection locked="0"/>
    </xf>
    <xf numFmtId="182" fontId="9" fillId="2" borderId="60" xfId="0" applyNumberFormat="1" applyFont="1" applyFill="1" applyBorder="1" applyAlignment="1" applyProtection="1">
      <alignment horizontal="center" vertical="center"/>
      <protection locked="0"/>
    </xf>
    <xf numFmtId="0" fontId="5" fillId="0" borderId="41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182" fontId="9" fillId="0" borderId="14" xfId="0" applyNumberFormat="1" applyFont="1" applyBorder="1" applyAlignment="1">
      <alignment horizontal="center" vertical="center"/>
    </xf>
    <xf numFmtId="182" fontId="9" fillId="0" borderId="52" xfId="0" applyNumberFormat="1" applyFont="1" applyBorder="1" applyAlignment="1">
      <alignment horizontal="center" vertical="center"/>
    </xf>
    <xf numFmtId="182" fontId="9" fillId="0" borderId="42" xfId="0" applyNumberFormat="1" applyFont="1" applyBorder="1" applyAlignment="1">
      <alignment horizontal="center" vertical="center"/>
    </xf>
    <xf numFmtId="182" fontId="9" fillId="0" borderId="55" xfId="0" applyNumberFormat="1" applyFont="1" applyBorder="1" applyAlignment="1">
      <alignment horizontal="center" vertical="center"/>
    </xf>
    <xf numFmtId="0" fontId="5" fillId="3" borderId="12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182" fontId="9" fillId="0" borderId="41" xfId="0" applyNumberFormat="1" applyFont="1" applyBorder="1" applyAlignment="1">
      <alignment horizontal="center" vertical="center"/>
    </xf>
    <xf numFmtId="182" fontId="9" fillId="0" borderId="49" xfId="0" applyNumberFormat="1" applyFont="1" applyBorder="1" applyAlignment="1">
      <alignment horizontal="center" vertical="center"/>
    </xf>
    <xf numFmtId="0" fontId="9" fillId="2" borderId="30" xfId="0" applyFont="1" applyFill="1" applyBorder="1" applyAlignment="1" applyProtection="1">
      <alignment vertical="center" shrinkToFit="1"/>
      <protection locked="0"/>
    </xf>
    <xf numFmtId="0" fontId="9" fillId="2" borderId="16" xfId="0" applyFont="1" applyFill="1" applyBorder="1" applyAlignment="1" applyProtection="1">
      <alignment vertical="center" shrinkToFit="1"/>
      <protection locked="0"/>
    </xf>
    <xf numFmtId="0" fontId="9" fillId="2" borderId="23" xfId="0" applyFont="1" applyFill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176" fontId="9" fillId="0" borderId="35" xfId="0" applyNumberFormat="1" applyFont="1" applyBorder="1" applyAlignment="1">
      <alignment horizontal="center" vertical="center"/>
    </xf>
    <xf numFmtId="176" fontId="9" fillId="0" borderId="11" xfId="0" applyNumberFormat="1" applyFont="1" applyBorder="1" applyAlignment="1">
      <alignment horizontal="center" vertical="center"/>
    </xf>
    <xf numFmtId="0" fontId="5" fillId="2" borderId="32" xfId="0" applyFont="1" applyFill="1" applyBorder="1" applyAlignment="1" applyProtection="1">
      <alignment horizontal="center" vertical="center" shrinkToFit="1"/>
      <protection locked="0"/>
    </xf>
    <xf numFmtId="0" fontId="5" fillId="2" borderId="33" xfId="0" applyFont="1" applyFill="1" applyBorder="1" applyAlignment="1" applyProtection="1">
      <alignment horizontal="center" vertical="center" shrinkToFit="1"/>
      <protection locked="0"/>
    </xf>
    <xf numFmtId="0" fontId="5" fillId="0" borderId="22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4" fillId="2" borderId="27" xfId="0" applyFont="1" applyFill="1" applyBorder="1" applyAlignment="1" applyProtection="1">
      <alignment vertical="center"/>
      <protection locked="0"/>
    </xf>
    <xf numFmtId="0" fontId="4" fillId="0" borderId="48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0" fontId="5" fillId="0" borderId="1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</cellXfs>
  <cellStyles count="1">
    <cellStyle name="標準" xfId="0" builtinId="0"/>
  </cellStyles>
  <dxfs count="52">
    <dxf>
      <font>
        <color rgb="FFC00000"/>
      </font>
    </dxf>
    <dxf>
      <font>
        <color theme="5"/>
      </font>
    </dxf>
    <dxf>
      <font>
        <color theme="5"/>
      </font>
    </dxf>
    <dxf>
      <font>
        <color rgb="FFC00000"/>
      </font>
    </dxf>
    <dxf>
      <font>
        <color theme="5"/>
      </font>
    </dxf>
    <dxf>
      <font>
        <color theme="5"/>
      </font>
    </dxf>
    <dxf>
      <font>
        <color rgb="FFC00000"/>
      </font>
    </dxf>
    <dxf>
      <font>
        <color theme="5"/>
      </font>
    </dxf>
    <dxf>
      <font>
        <color theme="5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theme="5"/>
      </font>
    </dxf>
    <dxf>
      <font>
        <color theme="5"/>
      </font>
    </dxf>
    <dxf>
      <font>
        <color rgb="FFC00000"/>
      </font>
    </dxf>
    <dxf>
      <font>
        <color theme="5"/>
      </font>
    </dxf>
    <dxf>
      <font>
        <color theme="5"/>
      </font>
    </dxf>
    <dxf>
      <font>
        <color rgb="FFC00000"/>
      </font>
    </dxf>
    <dxf>
      <font>
        <color theme="5"/>
      </font>
    </dxf>
    <dxf>
      <font>
        <color theme="5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theme="5"/>
      </font>
    </dxf>
    <dxf>
      <font>
        <color theme="5"/>
      </font>
    </dxf>
    <dxf>
      <font>
        <color rgb="FFC00000"/>
      </font>
    </dxf>
    <dxf>
      <font>
        <color theme="5"/>
      </font>
    </dxf>
    <dxf>
      <font>
        <color theme="5"/>
      </font>
    </dxf>
    <dxf>
      <font>
        <color rgb="FFC00000"/>
      </font>
    </dxf>
    <dxf>
      <font>
        <color theme="5"/>
      </font>
    </dxf>
    <dxf>
      <font>
        <color theme="5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theme="5"/>
      </font>
    </dxf>
    <dxf>
      <font>
        <color theme="5"/>
      </font>
    </dxf>
    <dxf>
      <font>
        <color rgb="FFC00000"/>
      </font>
    </dxf>
    <dxf>
      <font>
        <color theme="5"/>
      </font>
    </dxf>
    <dxf>
      <font>
        <color theme="5"/>
      </font>
    </dxf>
    <dxf>
      <font>
        <color rgb="FFC00000"/>
      </font>
    </dxf>
    <dxf>
      <font>
        <color rgb="FFC00000"/>
      </font>
      <fill>
        <patternFill patternType="none">
          <bgColor auto="1"/>
        </patternFill>
      </fill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5F0"/>
      <color rgb="FFFF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842224064149658"/>
          <c:y val="4.9342184515998533E-2"/>
          <c:w val="0.59839855241560358"/>
          <c:h val="0.79605391019144189"/>
        </c:manualLayout>
      </c:layout>
      <c:scatterChart>
        <c:scatterStyle val="lineMarker"/>
        <c:varyColors val="0"/>
        <c:ser>
          <c:idx val="0"/>
          <c:order val="0"/>
          <c:tx>
            <c:strRef>
              <c:f>'気密性能試験結果（改定JIS）'!$E$70</c:f>
              <c:strCache>
                <c:ptCount val="1"/>
                <c:pt idx="0">
                  <c:v>差圧⊿P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'気密性能試験結果（改定JIS）'!$E$71:$E$75</c:f>
              <c:numCache>
                <c:formatCode>0.0_ </c:formatCode>
                <c:ptCount val="5"/>
              </c:numCache>
            </c:numRef>
          </c:xVal>
          <c:yVal>
            <c:numRef>
              <c:f>'気密性能試験結果（改定JIS）'!$F$71:$F$75</c:f>
              <c:numCache>
                <c:formatCode>#,##0_ </c:formatCode>
                <c:ptCount val="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09-40A7-9B3C-0949399C8521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'気密性能試験結果（改定JIS）'!$R$74:$R$75</c:f>
            </c:numRef>
          </c:xVal>
          <c:yVal>
            <c:numRef>
              <c:f>'気密性能試験結果（改定JIS）'!$Q$74:$Q$75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A09-40A7-9B3C-0949399C8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614272"/>
        <c:axId val="185157504"/>
      </c:scatterChart>
      <c:valAx>
        <c:axId val="184614272"/>
        <c:scaling>
          <c:logBase val="10"/>
          <c:orientation val="minMax"/>
          <c:max val="100"/>
          <c:min val="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80808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差圧［</a:t>
                </a:r>
                <a:r>
                  <a:rPr lang="en-US"/>
                  <a:t>Pa</a:t>
                </a:r>
                <a:r>
                  <a:rPr lang="ja-JP"/>
                  <a:t>］</a:t>
                </a:r>
              </a:p>
            </c:rich>
          </c:tx>
          <c:layout>
            <c:manualLayout>
              <c:xMode val="edge"/>
              <c:yMode val="edge"/>
              <c:x val="0.46969812800398519"/>
              <c:y val="0.91118567406210493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5157504"/>
        <c:crosses val="autoZero"/>
        <c:crossBetween val="midCat"/>
        <c:majorUnit val="10"/>
        <c:minorUnit val="10"/>
      </c:valAx>
      <c:valAx>
        <c:axId val="185157504"/>
        <c:scaling>
          <c:logBase val="10"/>
          <c:orientation val="minMax"/>
          <c:max val="2000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808080"/>
              </a:solidFill>
              <a:prstDash val="solid"/>
            </a:ln>
          </c:spPr>
        </c:min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4614272"/>
        <c:crosses val="autoZero"/>
        <c:crossBetween val="midCat"/>
        <c:majorUnit val="10"/>
        <c:min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BIZ UDPゴシック" panose="020B0400000000000000" pitchFamily="50" charset="-128"/>
          <a:ea typeface="BIZ UDPゴシック" panose="020B0400000000000000" pitchFamily="50" charset="-128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2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02434989743926"/>
          <c:y val="4.9342184515998533E-2"/>
          <c:w val="0.59279648867420986"/>
          <c:h val="0.79605391019144189"/>
        </c:manualLayout>
      </c:layout>
      <c:scatterChart>
        <c:scatterStyle val="lineMarker"/>
        <c:varyColors val="0"/>
        <c:ser>
          <c:idx val="0"/>
          <c:order val="0"/>
          <c:tx>
            <c:strRef>
              <c:f>'気密性能試験結果（改定JIS）'!$G$70</c:f>
              <c:strCache>
                <c:ptCount val="1"/>
                <c:pt idx="0">
                  <c:v>差圧⊿P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'気密性能試験結果（改定JIS）'!$G$71:$G$75</c:f>
              <c:numCache>
                <c:formatCode>0.0_ </c:formatCode>
                <c:ptCount val="5"/>
              </c:numCache>
            </c:numRef>
          </c:xVal>
          <c:yVal>
            <c:numRef>
              <c:f>'気密性能試験結果（改定JIS）'!$H$71:$H$75</c:f>
              <c:numCache>
                <c:formatCode>#,##0_ </c:formatCode>
                <c:ptCount val="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09-40A7-9B3C-0949399C8521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'気密性能試験結果（改定JIS）'!$W$74:$W$75</c:f>
            </c:numRef>
          </c:xVal>
          <c:yVal>
            <c:numRef>
              <c:f>'気密性能試験結果（改定JIS）'!$V$74:$V$75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A09-40A7-9B3C-0949399C8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614272"/>
        <c:axId val="185157504"/>
      </c:scatterChart>
      <c:valAx>
        <c:axId val="184614272"/>
        <c:scaling>
          <c:logBase val="10"/>
          <c:orientation val="minMax"/>
          <c:max val="100"/>
          <c:min val="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80808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差圧［</a:t>
                </a:r>
                <a:r>
                  <a:rPr lang="en-US"/>
                  <a:t>Pa</a:t>
                </a:r>
                <a:r>
                  <a:rPr lang="ja-JP"/>
                  <a:t>］</a:t>
                </a:r>
              </a:p>
            </c:rich>
          </c:tx>
          <c:layout>
            <c:manualLayout>
              <c:xMode val="edge"/>
              <c:yMode val="edge"/>
              <c:x val="0.46969812800398519"/>
              <c:y val="0.91118567406210493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5157504"/>
        <c:crosses val="autoZero"/>
        <c:crossBetween val="midCat"/>
        <c:majorUnit val="10"/>
        <c:minorUnit val="10"/>
      </c:valAx>
      <c:valAx>
        <c:axId val="185157504"/>
        <c:scaling>
          <c:logBase val="10"/>
          <c:orientation val="minMax"/>
          <c:max val="2000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808080"/>
              </a:solidFill>
              <a:prstDash val="solid"/>
            </a:ln>
          </c:spPr>
        </c:min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4614272"/>
        <c:crosses val="autoZero"/>
        <c:crossBetween val="midCat"/>
        <c:majorUnit val="10"/>
        <c:min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BIZ UDPゴシック" panose="020B0400000000000000" pitchFamily="50" charset="-128"/>
          <a:ea typeface="BIZ UDPゴシック" panose="020B0400000000000000" pitchFamily="50" charset="-128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2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281986810472216"/>
          <c:y val="4.9342184515998533E-2"/>
          <c:w val="0.60400097046692691"/>
          <c:h val="0.79605391019144189"/>
        </c:manualLayout>
      </c:layout>
      <c:scatterChart>
        <c:scatterStyle val="lineMarker"/>
        <c:varyColors val="0"/>
        <c:ser>
          <c:idx val="0"/>
          <c:order val="0"/>
          <c:tx>
            <c:strRef>
              <c:f>'気密性能試験結果（改定JIS）'!$I$70</c:f>
              <c:strCache>
                <c:ptCount val="1"/>
                <c:pt idx="0">
                  <c:v>差圧⊿P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'気密性能試験結果（改定JIS）'!$I$71:$I$75</c:f>
              <c:numCache>
                <c:formatCode>0.0_ </c:formatCode>
                <c:ptCount val="5"/>
              </c:numCache>
            </c:numRef>
          </c:xVal>
          <c:yVal>
            <c:numRef>
              <c:f>'気密性能試験結果（改定JIS）'!$J$71:$J$75</c:f>
              <c:numCache>
                <c:formatCode>#,##0_ </c:formatCode>
                <c:ptCount val="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09-40A7-9B3C-0949399C8521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'気密性能試験結果（改定JIS）'!$AB$74:$AB$75</c:f>
            </c:numRef>
          </c:xVal>
          <c:yVal>
            <c:numRef>
              <c:f>'気密性能試験結果（改定JIS）'!$AA$74:$AA$75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A09-40A7-9B3C-0949399C8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614272"/>
        <c:axId val="185157504"/>
      </c:scatterChart>
      <c:valAx>
        <c:axId val="184614272"/>
        <c:scaling>
          <c:logBase val="10"/>
          <c:orientation val="minMax"/>
          <c:max val="100"/>
          <c:min val="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80808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差圧［</a:t>
                </a:r>
                <a:r>
                  <a:rPr lang="en-US"/>
                  <a:t>Pa</a:t>
                </a:r>
                <a:r>
                  <a:rPr lang="ja-JP"/>
                  <a:t>］</a:t>
                </a:r>
              </a:p>
            </c:rich>
          </c:tx>
          <c:layout>
            <c:manualLayout>
              <c:xMode val="edge"/>
              <c:yMode val="edge"/>
              <c:x val="0.46969812800398519"/>
              <c:y val="0.91118567406210493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5157504"/>
        <c:crosses val="autoZero"/>
        <c:crossBetween val="midCat"/>
        <c:majorUnit val="10"/>
        <c:minorUnit val="10"/>
      </c:valAx>
      <c:valAx>
        <c:axId val="185157504"/>
        <c:scaling>
          <c:logBase val="10"/>
          <c:orientation val="minMax"/>
          <c:max val="2000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808080"/>
              </a:solidFill>
              <a:prstDash val="solid"/>
            </a:ln>
          </c:spPr>
        </c:min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4614272"/>
        <c:crosses val="autoZero"/>
        <c:crossBetween val="midCat"/>
        <c:majorUnit val="10"/>
        <c:min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BIZ UDPゴシック" panose="020B0400000000000000" pitchFamily="50" charset="-128"/>
          <a:ea typeface="BIZ UDPゴシック" panose="020B0400000000000000" pitchFamily="50" charset="-128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2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786188491144494"/>
          <c:y val="4.9342184515998533E-2"/>
          <c:w val="0.59895895366020424"/>
          <c:h val="0.79605391019144189"/>
        </c:manualLayout>
      </c:layout>
      <c:scatterChart>
        <c:scatterStyle val="lineMarker"/>
        <c:varyColors val="0"/>
        <c:ser>
          <c:idx val="0"/>
          <c:order val="0"/>
          <c:tx>
            <c:strRef>
              <c:f>'気密性能試験結果（改定JIS）'!$O$77</c:f>
              <c:strCache>
                <c:ptCount val="1"/>
                <c:pt idx="0">
                  <c:v>⊿P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noFill/>
                <a:prstDash val="solid"/>
              </a:ln>
            </c:spPr>
          </c:marker>
          <c:xVal>
            <c:numRef>
              <c:f>'気密性能試験結果（改定JIS）'!$O$78:$O$92</c:f>
              <c:numCache>
                <c:formatCode>0.0_ 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xVal>
          <c:yVal>
            <c:numRef>
              <c:f>'気密性能試験結果（改定JIS）'!$P$78:$P$92</c:f>
              <c:numCache>
                <c:formatCode>0.0_ 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8B-49B5-AF0D-BD94F94BAEEF}"/>
            </c:ext>
          </c:extLst>
        </c:ser>
        <c:ser>
          <c:idx val="1"/>
          <c:order val="1"/>
          <c:spPr>
            <a:ln w="12700"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'気密性能試験結果（改定JIS）'!$T$82:$T$83</c:f>
            </c:numRef>
          </c:xVal>
          <c:yVal>
            <c:numRef>
              <c:f>'気密性能試験結果（改定JIS）'!$S$82:$S$83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8B-49B5-AF0D-BD94F94BA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614272"/>
        <c:axId val="185157504"/>
      </c:scatterChart>
      <c:valAx>
        <c:axId val="184614272"/>
        <c:scaling>
          <c:logBase val="10"/>
          <c:orientation val="minMax"/>
          <c:max val="100"/>
          <c:min val="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80808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差圧［</a:t>
                </a:r>
                <a:r>
                  <a:rPr lang="en-US"/>
                  <a:t>Pa</a:t>
                </a:r>
                <a:r>
                  <a:rPr lang="ja-JP"/>
                  <a:t>］</a:t>
                </a:r>
              </a:p>
            </c:rich>
          </c:tx>
          <c:layout>
            <c:manualLayout>
              <c:xMode val="edge"/>
              <c:yMode val="edge"/>
              <c:x val="0.46969812800398519"/>
              <c:y val="0.91118567406210493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5157504"/>
        <c:crosses val="autoZero"/>
        <c:crossBetween val="midCat"/>
        <c:majorUnit val="10"/>
        <c:minorUnit val="10"/>
      </c:valAx>
      <c:valAx>
        <c:axId val="185157504"/>
        <c:scaling>
          <c:logBase val="10"/>
          <c:orientation val="minMax"/>
          <c:max val="2000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808080"/>
              </a:solidFill>
              <a:prstDash val="solid"/>
            </a:ln>
          </c:spPr>
        </c:min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4614272"/>
        <c:crosses val="autoZero"/>
        <c:crossBetween val="midCat"/>
        <c:majorUnit val="10"/>
        <c:min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BIZ UDPゴシック" panose="020B0400000000000000" pitchFamily="50" charset="-128"/>
          <a:ea typeface="BIZ UDPゴシック" panose="020B0400000000000000" pitchFamily="50" charset="-128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2" verticalDpi="12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87</xdr:row>
      <xdr:rowOff>1</xdr:rowOff>
    </xdr:from>
    <xdr:to>
      <xdr:col>3</xdr:col>
      <xdr:colOff>0</xdr:colOff>
      <xdr:row>97</xdr:row>
      <xdr:rowOff>1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AC8FF86D-31D5-4F53-9EC5-FBD0B52438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87</xdr:row>
      <xdr:rowOff>0</xdr:rowOff>
    </xdr:from>
    <xdr:to>
      <xdr:col>6</xdr:col>
      <xdr:colOff>0</xdr:colOff>
      <xdr:row>97</xdr:row>
      <xdr:rowOff>1587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B0410A9B-385C-46C0-25F4-F13AA2893C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87</xdr:row>
      <xdr:rowOff>0</xdr:rowOff>
    </xdr:from>
    <xdr:to>
      <xdr:col>9</xdr:col>
      <xdr:colOff>0</xdr:colOff>
      <xdr:row>97</xdr:row>
      <xdr:rowOff>0</xdr:rowOff>
    </xdr:to>
    <xdr:graphicFrame macro="">
      <xdr:nvGraphicFramePr>
        <xdr:cNvPr id="11" name="Chart 5">
          <a:extLst>
            <a:ext uri="{FF2B5EF4-FFF2-40B4-BE49-F238E27FC236}">
              <a16:creationId xmlns:a16="http://schemas.microsoft.com/office/drawing/2014/main" id="{C3C974E0-BE7D-0247-65EA-0620BF17F1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87</xdr:row>
      <xdr:rowOff>0</xdr:rowOff>
    </xdr:from>
    <xdr:to>
      <xdr:col>12</xdr:col>
      <xdr:colOff>0</xdr:colOff>
      <xdr:row>97</xdr:row>
      <xdr:rowOff>0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F2B4EFF8-082A-4C8D-AC7A-EF98F3CC14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05C7B-2B75-451F-BDAA-2292D1C1FBA0}">
  <dimension ref="A1:AG183"/>
  <sheetViews>
    <sheetView showGridLines="0" tabSelected="1" view="pageBreakPreview" zoomScaleNormal="90" zoomScaleSheetLayoutView="100" workbookViewId="0">
      <selection activeCell="D2" sqref="D2:I2"/>
    </sheetView>
  </sheetViews>
  <sheetFormatPr defaultColWidth="9" defaultRowHeight="12.4" x14ac:dyDescent="0.25"/>
  <cols>
    <col min="1" max="12" width="10.59765625" style="73" customWidth="1"/>
    <col min="13" max="13" width="79" style="73" bestFit="1" customWidth="1"/>
    <col min="14" max="33" width="8.59765625" style="73" customWidth="1"/>
    <col min="34" max="16384" width="9" style="73"/>
  </cols>
  <sheetData>
    <row r="1" spans="1:30" s="2" customFormat="1" ht="24" customHeight="1" x14ac:dyDescent="0.25">
      <c r="A1" s="178" t="s">
        <v>76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R1" s="166"/>
      <c r="S1" s="166"/>
      <c r="T1" s="166"/>
      <c r="U1" s="166"/>
      <c r="V1" s="166"/>
      <c r="W1" s="166"/>
      <c r="X1" s="166"/>
    </row>
    <row r="2" spans="1:30" s="2" customFormat="1" ht="20.100000000000001" customHeight="1" x14ac:dyDescent="0.25">
      <c r="A2" s="195" t="s">
        <v>9</v>
      </c>
      <c r="B2" s="183" t="s">
        <v>1</v>
      </c>
      <c r="C2" s="183"/>
      <c r="D2" s="169"/>
      <c r="E2" s="169"/>
      <c r="F2" s="169"/>
      <c r="G2" s="169"/>
      <c r="H2" s="169"/>
      <c r="I2" s="169"/>
      <c r="J2" s="4" t="s">
        <v>65</v>
      </c>
      <c r="K2" s="167"/>
      <c r="L2" s="168"/>
      <c r="M2" s="5"/>
      <c r="N2" s="5"/>
      <c r="O2" s="5"/>
      <c r="P2" s="5"/>
      <c r="Q2" s="5"/>
      <c r="R2" s="5"/>
      <c r="S2" s="5"/>
      <c r="T2" s="5"/>
      <c r="U2" s="5"/>
      <c r="V2" s="6"/>
      <c r="W2" s="6"/>
      <c r="X2" s="6"/>
    </row>
    <row r="3" spans="1:30" s="2" customFormat="1" ht="20.100000000000001" customHeight="1" x14ac:dyDescent="0.25">
      <c r="A3" s="196"/>
      <c r="B3" s="194" t="s">
        <v>10</v>
      </c>
      <c r="C3" s="194"/>
      <c r="D3" s="197"/>
      <c r="E3" s="197"/>
      <c r="F3" s="197"/>
      <c r="G3" s="197"/>
      <c r="H3" s="197"/>
      <c r="I3" s="197"/>
      <c r="J3" s="197"/>
      <c r="K3" s="197"/>
      <c r="L3" s="198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30" s="2" customFormat="1" ht="7.5" customHeight="1" x14ac:dyDescent="0.25"/>
    <row r="5" spans="1:30" s="2" customFormat="1" ht="19.5" customHeight="1" x14ac:dyDescent="0.25">
      <c r="A5" s="179" t="s">
        <v>32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1"/>
      <c r="Z5" s="3"/>
      <c r="AA5" s="3"/>
      <c r="AB5" s="3"/>
      <c r="AC5" s="3"/>
      <c r="AD5" s="3"/>
    </row>
    <row r="6" spans="1:30" s="2" customFormat="1" ht="20.100000000000001" customHeight="1" x14ac:dyDescent="0.25">
      <c r="A6" s="184" t="s">
        <v>49</v>
      </c>
      <c r="B6" s="185"/>
      <c r="C6" s="185"/>
      <c r="D6" s="186"/>
      <c r="E6" s="186"/>
      <c r="F6" s="186"/>
      <c r="G6" s="186"/>
      <c r="H6" s="186"/>
      <c r="I6" s="186"/>
      <c r="J6" s="186"/>
      <c r="K6" s="186"/>
      <c r="L6" s="187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Z6" s="3"/>
      <c r="AA6" s="3"/>
      <c r="AB6" s="7"/>
      <c r="AC6" s="3"/>
      <c r="AD6" s="7"/>
    </row>
    <row r="7" spans="1:30" s="2" customFormat="1" ht="20.100000000000001" customHeight="1" x14ac:dyDescent="0.25">
      <c r="A7" s="127" t="s">
        <v>13</v>
      </c>
      <c r="B7" s="128"/>
      <c r="C7" s="128"/>
      <c r="D7" s="188"/>
      <c r="E7" s="188"/>
      <c r="F7" s="188"/>
      <c r="G7" s="188"/>
      <c r="H7" s="188"/>
      <c r="I7" s="188"/>
      <c r="J7" s="188"/>
      <c r="K7" s="188"/>
      <c r="L7" s="189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Z7" s="3"/>
      <c r="AA7" s="3"/>
      <c r="AB7" s="7"/>
      <c r="AC7" s="3"/>
      <c r="AD7" s="7"/>
    </row>
    <row r="8" spans="1:30" s="2" customFormat="1" ht="20.100000000000001" customHeight="1" x14ac:dyDescent="0.25">
      <c r="A8" s="127" t="s">
        <v>58</v>
      </c>
      <c r="B8" s="128"/>
      <c r="C8" s="128"/>
      <c r="D8" s="190"/>
      <c r="E8" s="190"/>
      <c r="F8" s="190"/>
      <c r="G8" s="190"/>
      <c r="H8" s="190"/>
      <c r="I8" s="190"/>
      <c r="J8" s="190"/>
      <c r="K8" s="190"/>
      <c r="L8" s="191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Z8" s="3"/>
      <c r="AA8" s="3"/>
      <c r="AB8" s="7"/>
      <c r="AC8" s="3"/>
      <c r="AD8" s="7"/>
    </row>
    <row r="9" spans="1:30" s="2" customFormat="1" ht="19.899999999999999" customHeight="1" x14ac:dyDescent="0.25">
      <c r="A9" s="127" t="s">
        <v>11</v>
      </c>
      <c r="B9" s="128"/>
      <c r="C9" s="128"/>
      <c r="D9" s="192"/>
      <c r="E9" s="192"/>
      <c r="F9" s="192"/>
      <c r="G9" s="192"/>
      <c r="H9" s="192"/>
      <c r="I9" s="192"/>
      <c r="J9" s="192"/>
      <c r="K9" s="192"/>
      <c r="L9" s="193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AB9" s="7"/>
      <c r="AC9" s="3"/>
      <c r="AD9" s="7"/>
    </row>
    <row r="10" spans="1:30" s="2" customFormat="1" ht="20.100000000000001" customHeight="1" x14ac:dyDescent="0.25">
      <c r="A10" s="182" t="s">
        <v>125</v>
      </c>
      <c r="B10" s="128" t="s">
        <v>2</v>
      </c>
      <c r="C10" s="128"/>
      <c r="D10" s="172">
        <v>0</v>
      </c>
      <c r="E10" s="173"/>
      <c r="F10" s="9" t="s">
        <v>92</v>
      </c>
      <c r="G10" s="10"/>
      <c r="H10" s="11"/>
      <c r="I10" s="11"/>
      <c r="J10" s="11"/>
      <c r="K10" s="10"/>
      <c r="L10" s="12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1:30" s="2" customFormat="1" ht="20.100000000000001" customHeight="1" x14ac:dyDescent="0.25">
      <c r="A11" s="182"/>
      <c r="B11" s="128" t="s">
        <v>3</v>
      </c>
      <c r="C11" s="128"/>
      <c r="D11" s="173">
        <v>0</v>
      </c>
      <c r="E11" s="173"/>
      <c r="F11" s="9" t="s">
        <v>92</v>
      </c>
      <c r="G11" s="10"/>
      <c r="H11" s="11"/>
      <c r="I11" s="11"/>
      <c r="J11" s="11"/>
      <c r="K11" s="10"/>
      <c r="L11" s="12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Z11" s="3"/>
      <c r="AA11" s="3"/>
      <c r="AB11" s="7"/>
    </row>
    <row r="12" spans="1:30" s="2" customFormat="1" ht="20.100000000000001" customHeight="1" x14ac:dyDescent="0.25">
      <c r="A12" s="182"/>
      <c r="B12" s="128" t="s">
        <v>4</v>
      </c>
      <c r="C12" s="128"/>
      <c r="D12" s="173">
        <v>0</v>
      </c>
      <c r="E12" s="173"/>
      <c r="F12" s="9" t="s">
        <v>92</v>
      </c>
      <c r="G12" s="10"/>
      <c r="H12" s="11"/>
      <c r="I12" s="11"/>
      <c r="J12" s="11"/>
      <c r="K12" s="10"/>
      <c r="L12" s="12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AB12" s="7"/>
    </row>
    <row r="13" spans="1:30" s="2" customFormat="1" ht="20.100000000000001" customHeight="1" x14ac:dyDescent="0.25">
      <c r="A13" s="182"/>
      <c r="B13" s="128" t="s">
        <v>66</v>
      </c>
      <c r="C13" s="128"/>
      <c r="D13" s="173">
        <v>0</v>
      </c>
      <c r="E13" s="173"/>
      <c r="F13" s="9" t="s">
        <v>92</v>
      </c>
      <c r="G13" s="10"/>
      <c r="H13" s="11"/>
      <c r="I13" s="11"/>
      <c r="J13" s="11"/>
      <c r="K13" s="10"/>
      <c r="L13" s="12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AB13" s="3"/>
    </row>
    <row r="14" spans="1:30" s="2" customFormat="1" ht="20.100000000000001" customHeight="1" x14ac:dyDescent="0.25">
      <c r="A14" s="182"/>
      <c r="B14" s="128" t="s">
        <v>5</v>
      </c>
      <c r="C14" s="128"/>
      <c r="D14" s="174">
        <f>SUM(D10:E13)</f>
        <v>0</v>
      </c>
      <c r="E14" s="174"/>
      <c r="F14" s="9" t="s">
        <v>93</v>
      </c>
      <c r="G14" s="10"/>
      <c r="H14" s="11"/>
      <c r="I14" s="11"/>
      <c r="J14" s="11"/>
      <c r="K14" s="10"/>
      <c r="L14" s="12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30" s="2" customFormat="1" ht="19.899999999999999" customHeight="1" x14ac:dyDescent="0.25">
      <c r="A15" s="133" t="s">
        <v>6</v>
      </c>
      <c r="B15" s="134"/>
      <c r="C15" s="135"/>
      <c r="D15" s="14" t="s">
        <v>167</v>
      </c>
      <c r="E15" s="14" t="s">
        <v>169</v>
      </c>
      <c r="F15" s="99" t="s">
        <v>154</v>
      </c>
      <c r="G15" s="14" t="s">
        <v>175</v>
      </c>
      <c r="H15" s="99" t="s">
        <v>154</v>
      </c>
      <c r="I15" s="14" t="s">
        <v>170</v>
      </c>
      <c r="J15" s="99" t="s">
        <v>185</v>
      </c>
      <c r="K15" s="14" t="s">
        <v>176</v>
      </c>
      <c r="L15" s="123" t="s">
        <v>185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</row>
    <row r="16" spans="1:30" s="2" customFormat="1" ht="19.899999999999999" customHeight="1" x14ac:dyDescent="0.25">
      <c r="A16" s="136"/>
      <c r="B16" s="137"/>
      <c r="C16" s="138"/>
      <c r="D16" s="14" t="s">
        <v>168</v>
      </c>
      <c r="E16" s="14" t="s">
        <v>171</v>
      </c>
      <c r="F16" s="99" t="s">
        <v>185</v>
      </c>
      <c r="G16" s="14" t="s">
        <v>172</v>
      </c>
      <c r="H16" s="99" t="s">
        <v>185</v>
      </c>
      <c r="I16" s="14" t="s">
        <v>173</v>
      </c>
      <c r="J16" s="99" t="s">
        <v>154</v>
      </c>
      <c r="K16" s="14" t="s">
        <v>174</v>
      </c>
      <c r="L16" s="123" t="s">
        <v>185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</row>
    <row r="17" spans="1:24" s="2" customFormat="1" ht="19.899999999999999" customHeight="1" x14ac:dyDescent="0.25">
      <c r="A17" s="139"/>
      <c r="B17" s="140"/>
      <c r="C17" s="141"/>
      <c r="D17" s="142" t="s">
        <v>177</v>
      </c>
      <c r="E17" s="143"/>
      <c r="F17" s="144"/>
      <c r="G17" s="145"/>
      <c r="H17" s="145"/>
      <c r="I17" s="145"/>
      <c r="J17" s="145"/>
      <c r="K17" s="145"/>
      <c r="L17" s="146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</row>
    <row r="18" spans="1:24" s="2" customFormat="1" ht="19.899999999999999" customHeight="1" x14ac:dyDescent="0.25">
      <c r="A18" s="311" t="s">
        <v>12</v>
      </c>
      <c r="B18" s="312"/>
      <c r="C18" s="313"/>
      <c r="D18" s="319" t="s">
        <v>188</v>
      </c>
      <c r="E18" s="142" t="s">
        <v>161</v>
      </c>
      <c r="F18" s="175"/>
      <c r="G18" s="176" t="s">
        <v>187</v>
      </c>
      <c r="H18" s="177"/>
      <c r="I18" s="142" t="s">
        <v>162</v>
      </c>
      <c r="J18" s="175"/>
      <c r="K18" s="176" t="s">
        <v>185</v>
      </c>
      <c r="L18" s="318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</row>
    <row r="19" spans="1:24" s="2" customFormat="1" ht="19.899999999999999" customHeight="1" x14ac:dyDescent="0.25">
      <c r="A19" s="226"/>
      <c r="B19" s="314"/>
      <c r="C19" s="227"/>
      <c r="D19" s="320"/>
      <c r="E19" s="142" t="s">
        <v>186</v>
      </c>
      <c r="F19" s="175"/>
      <c r="G19" s="176" t="s">
        <v>163</v>
      </c>
      <c r="H19" s="177"/>
      <c r="I19" s="142" t="s">
        <v>164</v>
      </c>
      <c r="J19" s="175"/>
      <c r="K19" s="176" t="s">
        <v>163</v>
      </c>
      <c r="L19" s="318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</row>
    <row r="20" spans="1:24" s="2" customFormat="1" ht="19.899999999999999" customHeight="1" x14ac:dyDescent="0.25">
      <c r="A20" s="226"/>
      <c r="B20" s="314"/>
      <c r="C20" s="227"/>
      <c r="D20" s="320"/>
      <c r="E20" s="142" t="s">
        <v>165</v>
      </c>
      <c r="F20" s="175"/>
      <c r="G20" s="176" t="s">
        <v>185</v>
      </c>
      <c r="H20" s="177"/>
      <c r="I20" s="142" t="s">
        <v>166</v>
      </c>
      <c r="J20" s="175"/>
      <c r="K20" s="176" t="s">
        <v>185</v>
      </c>
      <c r="L20" s="318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</row>
    <row r="21" spans="1:24" s="2" customFormat="1" ht="19.899999999999999" customHeight="1" x14ac:dyDescent="0.25">
      <c r="A21" s="226"/>
      <c r="B21" s="314"/>
      <c r="C21" s="227"/>
      <c r="D21" s="321"/>
      <c r="E21" s="142" t="s">
        <v>178</v>
      </c>
      <c r="F21" s="175"/>
      <c r="G21" s="144"/>
      <c r="H21" s="145"/>
      <c r="I21" s="145"/>
      <c r="J21" s="145"/>
      <c r="K21" s="145"/>
      <c r="L21" s="146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</row>
    <row r="22" spans="1:24" s="2" customFormat="1" ht="19.899999999999999" customHeight="1" x14ac:dyDescent="0.25">
      <c r="A22" s="226"/>
      <c r="B22" s="314"/>
      <c r="C22" s="227"/>
      <c r="D22" s="106" t="s">
        <v>189</v>
      </c>
      <c r="E22" s="142" t="s">
        <v>190</v>
      </c>
      <c r="F22" s="175"/>
      <c r="G22" s="176" t="s">
        <v>191</v>
      </c>
      <c r="H22" s="177"/>
      <c r="I22" s="142" t="s">
        <v>178</v>
      </c>
      <c r="J22" s="175"/>
      <c r="K22" s="144"/>
      <c r="L22" s="146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</row>
    <row r="23" spans="1:24" s="2" customFormat="1" ht="19.899999999999999" customHeight="1" x14ac:dyDescent="0.25">
      <c r="A23" s="315"/>
      <c r="B23" s="316"/>
      <c r="C23" s="317"/>
      <c r="D23" s="106" t="s">
        <v>196</v>
      </c>
      <c r="E23" s="142" t="s">
        <v>192</v>
      </c>
      <c r="F23" s="175"/>
      <c r="G23" s="176" t="s">
        <v>193</v>
      </c>
      <c r="H23" s="177"/>
      <c r="I23" s="142" t="s">
        <v>195</v>
      </c>
      <c r="J23" s="175"/>
      <c r="K23" s="176" t="s">
        <v>197</v>
      </c>
      <c r="L23" s="318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</row>
    <row r="24" spans="1:24" s="2" customFormat="1" ht="20.100000000000001" customHeight="1" x14ac:dyDescent="0.25">
      <c r="A24" s="127" t="s">
        <v>7</v>
      </c>
      <c r="B24" s="128"/>
      <c r="C24" s="128"/>
      <c r="D24" s="131" t="s">
        <v>67</v>
      </c>
      <c r="E24" s="131"/>
      <c r="F24" s="131"/>
      <c r="G24" s="131"/>
      <c r="H24" s="131"/>
      <c r="I24" s="131"/>
      <c r="J24" s="131"/>
      <c r="K24" s="131"/>
      <c r="L24" s="132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</row>
    <row r="25" spans="1:24" s="2" customFormat="1" ht="20.100000000000001" customHeight="1" x14ac:dyDescent="0.25">
      <c r="A25" s="129" t="s">
        <v>8</v>
      </c>
      <c r="B25" s="130"/>
      <c r="C25" s="130"/>
      <c r="D25" s="170" t="s">
        <v>68</v>
      </c>
      <c r="E25" s="170"/>
      <c r="F25" s="170"/>
      <c r="G25" s="170"/>
      <c r="H25" s="170"/>
      <c r="I25" s="170"/>
      <c r="J25" s="170"/>
      <c r="K25" s="170"/>
      <c r="L25" s="171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</row>
    <row r="26" spans="1:24" s="2" customFormat="1" ht="7.5" customHeight="1" x14ac:dyDescent="0.25">
      <c r="A26" s="166"/>
      <c r="B26" s="166"/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</row>
    <row r="27" spans="1:24" s="2" customFormat="1" ht="20.100000000000001" customHeight="1" x14ac:dyDescent="0.25">
      <c r="A27" s="323" t="s">
        <v>33</v>
      </c>
      <c r="B27" s="324"/>
      <c r="C27" s="324"/>
      <c r="D27" s="324"/>
      <c r="E27" s="324"/>
      <c r="F27" s="324"/>
      <c r="G27" s="324"/>
      <c r="H27" s="324"/>
      <c r="I27" s="324"/>
      <c r="J27" s="324"/>
      <c r="K27" s="324"/>
      <c r="L27" s="325"/>
    </row>
    <row r="28" spans="1:24" s="2" customFormat="1" ht="20.100000000000001" customHeight="1" x14ac:dyDescent="0.25">
      <c r="A28" s="19"/>
      <c r="B28" s="128" t="s">
        <v>25</v>
      </c>
      <c r="C28" s="128"/>
      <c r="D28" s="128"/>
      <c r="E28" s="128" t="s">
        <v>26</v>
      </c>
      <c r="F28" s="128"/>
      <c r="G28" s="128"/>
      <c r="H28" s="8" t="s">
        <v>27</v>
      </c>
      <c r="I28" s="128" t="s">
        <v>28</v>
      </c>
      <c r="J28" s="128"/>
      <c r="K28" s="128"/>
      <c r="L28" s="310"/>
    </row>
    <row r="29" spans="1:24" s="2" customFormat="1" ht="20.100000000000001" customHeight="1" x14ac:dyDescent="0.25">
      <c r="A29" s="19" t="s">
        <v>50</v>
      </c>
      <c r="B29" s="125" t="s">
        <v>157</v>
      </c>
      <c r="C29" s="125"/>
      <c r="D29" s="125"/>
      <c r="E29" s="125" t="s">
        <v>56</v>
      </c>
      <c r="F29" s="125"/>
      <c r="G29" s="125"/>
      <c r="H29" s="100" t="s">
        <v>154</v>
      </c>
      <c r="I29" s="149"/>
      <c r="J29" s="149"/>
      <c r="K29" s="149"/>
      <c r="L29" s="150"/>
    </row>
    <row r="30" spans="1:24" s="2" customFormat="1" ht="20.100000000000001" customHeight="1" x14ac:dyDescent="0.25">
      <c r="A30" s="19" t="s">
        <v>14</v>
      </c>
      <c r="B30" s="125" t="s">
        <v>51</v>
      </c>
      <c r="C30" s="125"/>
      <c r="D30" s="125"/>
      <c r="E30" s="125" t="s">
        <v>29</v>
      </c>
      <c r="F30" s="125"/>
      <c r="G30" s="125"/>
      <c r="H30" s="100" t="s">
        <v>154</v>
      </c>
      <c r="I30" s="149"/>
      <c r="J30" s="149"/>
      <c r="K30" s="149"/>
      <c r="L30" s="150"/>
    </row>
    <row r="31" spans="1:24" s="2" customFormat="1" ht="20.100000000000001" customHeight="1" x14ac:dyDescent="0.25">
      <c r="A31" s="19" t="s">
        <v>15</v>
      </c>
      <c r="B31" s="125" t="s">
        <v>69</v>
      </c>
      <c r="C31" s="125"/>
      <c r="D31" s="125"/>
      <c r="E31" s="125" t="s">
        <v>29</v>
      </c>
      <c r="F31" s="125"/>
      <c r="G31" s="125"/>
      <c r="H31" s="100" t="s">
        <v>155</v>
      </c>
      <c r="I31" s="149"/>
      <c r="J31" s="149"/>
      <c r="K31" s="149"/>
      <c r="L31" s="150"/>
    </row>
    <row r="32" spans="1:24" s="2" customFormat="1" ht="20.100000000000001" customHeight="1" x14ac:dyDescent="0.25">
      <c r="A32" s="19" t="s">
        <v>16</v>
      </c>
      <c r="B32" s="125" t="s">
        <v>70</v>
      </c>
      <c r="C32" s="125"/>
      <c r="D32" s="125"/>
      <c r="E32" s="125" t="s">
        <v>29</v>
      </c>
      <c r="F32" s="125"/>
      <c r="G32" s="125"/>
      <c r="H32" s="100" t="s">
        <v>155</v>
      </c>
      <c r="I32" s="149"/>
      <c r="J32" s="149"/>
      <c r="K32" s="149"/>
      <c r="L32" s="150"/>
    </row>
    <row r="33" spans="1:14" s="2" customFormat="1" ht="32.25" customHeight="1" x14ac:dyDescent="0.25">
      <c r="A33" s="19" t="s">
        <v>17</v>
      </c>
      <c r="B33" s="131" t="s">
        <v>52</v>
      </c>
      <c r="C33" s="131"/>
      <c r="D33" s="131"/>
      <c r="E33" s="125" t="s">
        <v>29</v>
      </c>
      <c r="F33" s="125"/>
      <c r="G33" s="125"/>
      <c r="H33" s="100" t="s">
        <v>155</v>
      </c>
      <c r="I33" s="149"/>
      <c r="J33" s="149"/>
      <c r="K33" s="149"/>
      <c r="L33" s="150"/>
    </row>
    <row r="34" spans="1:14" s="2" customFormat="1" ht="18.75" customHeight="1" x14ac:dyDescent="0.25">
      <c r="A34" s="19" t="s">
        <v>18</v>
      </c>
      <c r="B34" s="125" t="s">
        <v>71</v>
      </c>
      <c r="C34" s="125"/>
      <c r="D34" s="125"/>
      <c r="E34" s="125" t="s">
        <v>59</v>
      </c>
      <c r="F34" s="125"/>
      <c r="G34" s="125"/>
      <c r="H34" s="100" t="s">
        <v>154</v>
      </c>
      <c r="I34" s="149"/>
      <c r="J34" s="149"/>
      <c r="K34" s="149"/>
      <c r="L34" s="150"/>
    </row>
    <row r="35" spans="1:14" s="2" customFormat="1" ht="18.75" customHeight="1" x14ac:dyDescent="0.25">
      <c r="A35" s="19" t="s">
        <v>19</v>
      </c>
      <c r="B35" s="125" t="s">
        <v>72</v>
      </c>
      <c r="C35" s="125"/>
      <c r="D35" s="125"/>
      <c r="E35" s="125" t="s">
        <v>59</v>
      </c>
      <c r="F35" s="125"/>
      <c r="G35" s="125"/>
      <c r="H35" s="100" t="s">
        <v>154</v>
      </c>
      <c r="I35" s="149"/>
      <c r="J35" s="149"/>
      <c r="K35" s="149"/>
      <c r="L35" s="150"/>
    </row>
    <row r="36" spans="1:14" s="2" customFormat="1" ht="18.75" customHeight="1" x14ac:dyDescent="0.25">
      <c r="A36" s="19" t="s">
        <v>20</v>
      </c>
      <c r="B36" s="125" t="s">
        <v>73</v>
      </c>
      <c r="C36" s="125"/>
      <c r="D36" s="125"/>
      <c r="E36" s="125" t="s">
        <v>59</v>
      </c>
      <c r="F36" s="125"/>
      <c r="G36" s="125"/>
      <c r="H36" s="100" t="s">
        <v>154</v>
      </c>
      <c r="I36" s="149"/>
      <c r="J36" s="149"/>
      <c r="K36" s="149"/>
      <c r="L36" s="150"/>
    </row>
    <row r="37" spans="1:14" s="2" customFormat="1" ht="18.75" customHeight="1" x14ac:dyDescent="0.25">
      <c r="A37" s="19" t="s">
        <v>21</v>
      </c>
      <c r="B37" s="125" t="s">
        <v>53</v>
      </c>
      <c r="C37" s="125"/>
      <c r="D37" s="125"/>
      <c r="E37" s="125" t="s">
        <v>59</v>
      </c>
      <c r="F37" s="125"/>
      <c r="G37" s="125"/>
      <c r="H37" s="100" t="s">
        <v>155</v>
      </c>
      <c r="I37" s="149"/>
      <c r="J37" s="149"/>
      <c r="K37" s="149"/>
      <c r="L37" s="150"/>
    </row>
    <row r="38" spans="1:14" s="2" customFormat="1" ht="18.75" customHeight="1" x14ac:dyDescent="0.25">
      <c r="A38" s="19" t="s">
        <v>22</v>
      </c>
      <c r="B38" s="125" t="s">
        <v>74</v>
      </c>
      <c r="C38" s="125"/>
      <c r="D38" s="125"/>
      <c r="E38" s="125" t="s">
        <v>30</v>
      </c>
      <c r="F38" s="125"/>
      <c r="G38" s="125"/>
      <c r="H38" s="100" t="s">
        <v>154</v>
      </c>
      <c r="I38" s="149"/>
      <c r="J38" s="149"/>
      <c r="K38" s="149"/>
      <c r="L38" s="150"/>
    </row>
    <row r="39" spans="1:14" s="2" customFormat="1" ht="32.25" customHeight="1" x14ac:dyDescent="0.25">
      <c r="A39" s="19" t="s">
        <v>23</v>
      </c>
      <c r="B39" s="131" t="s">
        <v>54</v>
      </c>
      <c r="C39" s="131"/>
      <c r="D39" s="131"/>
      <c r="E39" s="125" t="s">
        <v>59</v>
      </c>
      <c r="F39" s="125"/>
      <c r="G39" s="125"/>
      <c r="H39" s="100" t="s">
        <v>155</v>
      </c>
      <c r="I39" s="149"/>
      <c r="J39" s="149"/>
      <c r="K39" s="149"/>
      <c r="L39" s="150"/>
    </row>
    <row r="40" spans="1:14" s="2" customFormat="1" ht="20.100000000000001" customHeight="1" x14ac:dyDescent="0.25">
      <c r="A40" s="20" t="s">
        <v>24</v>
      </c>
      <c r="B40" s="126" t="s">
        <v>156</v>
      </c>
      <c r="C40" s="126"/>
      <c r="D40" s="126"/>
      <c r="E40" s="126" t="s">
        <v>31</v>
      </c>
      <c r="F40" s="126"/>
      <c r="G40" s="126"/>
      <c r="H40" s="100" t="s">
        <v>155</v>
      </c>
      <c r="I40" s="308"/>
      <c r="J40" s="308"/>
      <c r="K40" s="308"/>
      <c r="L40" s="309"/>
    </row>
    <row r="41" spans="1:14" s="2" customFormat="1" ht="20.100000000000001" customHeight="1" x14ac:dyDescent="0.25">
      <c r="A41" s="179" t="s">
        <v>130</v>
      </c>
      <c r="B41" s="180"/>
      <c r="C41" s="180"/>
      <c r="D41" s="180"/>
      <c r="E41" s="180"/>
      <c r="F41" s="180"/>
      <c r="G41" s="180"/>
      <c r="H41" s="180"/>
      <c r="I41" s="180"/>
      <c r="J41" s="180"/>
      <c r="K41" s="180"/>
      <c r="L41" s="181"/>
    </row>
    <row r="42" spans="1:14" s="2" customFormat="1" ht="20.100000000000001" customHeight="1" x14ac:dyDescent="0.25">
      <c r="A42" s="16" t="s">
        <v>131</v>
      </c>
      <c r="B42" s="21" t="s">
        <v>132</v>
      </c>
      <c r="C42" s="22"/>
      <c r="D42" s="22"/>
      <c r="E42" s="306">
        <f>D14</f>
        <v>0</v>
      </c>
      <c r="F42" s="307"/>
      <c r="G42" s="23" t="s">
        <v>92</v>
      </c>
      <c r="H42" s="22"/>
      <c r="I42" s="17"/>
      <c r="J42" s="17"/>
      <c r="K42" s="17"/>
      <c r="L42" s="18"/>
    </row>
    <row r="43" spans="1:14" s="2" customFormat="1" ht="20.100000000000001" customHeight="1" x14ac:dyDescent="0.25">
      <c r="A43" s="124" t="s">
        <v>126</v>
      </c>
      <c r="B43" s="24" t="s">
        <v>48</v>
      </c>
      <c r="C43" s="24"/>
      <c r="D43" s="24"/>
      <c r="E43" s="161"/>
      <c r="F43" s="162"/>
      <c r="G43" s="163"/>
      <c r="H43" s="164" t="s">
        <v>129</v>
      </c>
      <c r="I43" s="164"/>
      <c r="J43" s="164"/>
      <c r="K43" s="164"/>
      <c r="L43" s="165"/>
    </row>
    <row r="44" spans="1:14" s="2" customFormat="1" ht="20.100000000000001" customHeight="1" x14ac:dyDescent="0.25">
      <c r="A44" s="124"/>
      <c r="B44" s="24" t="s">
        <v>134</v>
      </c>
      <c r="C44" s="24"/>
      <c r="D44" s="24"/>
      <c r="E44" s="155"/>
      <c r="F44" s="156"/>
      <c r="G44" s="10" t="s">
        <v>92</v>
      </c>
      <c r="H44" s="164"/>
      <c r="I44" s="164"/>
      <c r="J44" s="164"/>
      <c r="K44" s="164"/>
      <c r="L44" s="165"/>
      <c r="M44" s="25"/>
      <c r="N44" s="25"/>
    </row>
    <row r="45" spans="1:14" s="2" customFormat="1" ht="20.100000000000001" customHeight="1" x14ac:dyDescent="0.25">
      <c r="A45" s="124"/>
      <c r="B45" s="24" t="s">
        <v>128</v>
      </c>
      <c r="C45" s="24"/>
      <c r="D45" s="24"/>
      <c r="E45" s="155"/>
      <c r="F45" s="156"/>
      <c r="G45" s="10" t="s">
        <v>92</v>
      </c>
      <c r="H45" s="26" t="s">
        <v>135</v>
      </c>
      <c r="I45" s="27"/>
      <c r="J45" s="26"/>
      <c r="K45" s="26"/>
      <c r="L45" s="28"/>
      <c r="M45" s="25"/>
      <c r="N45" s="25"/>
    </row>
    <row r="46" spans="1:14" s="2" customFormat="1" ht="20.100000000000001" customHeight="1" x14ac:dyDescent="0.25">
      <c r="A46" s="124" t="s">
        <v>127</v>
      </c>
      <c r="B46" s="24" t="s">
        <v>122</v>
      </c>
      <c r="C46" s="24"/>
      <c r="D46" s="24"/>
      <c r="E46" s="155"/>
      <c r="F46" s="156"/>
      <c r="G46" s="10" t="s">
        <v>92</v>
      </c>
      <c r="H46" s="29" t="s">
        <v>142</v>
      </c>
      <c r="I46" s="29"/>
      <c r="J46" s="30"/>
      <c r="K46" s="30"/>
      <c r="L46" s="31"/>
      <c r="M46" s="25"/>
      <c r="N46" s="25"/>
    </row>
    <row r="47" spans="1:14" s="2" customFormat="1" ht="20.100000000000001" customHeight="1" x14ac:dyDescent="0.25">
      <c r="A47" s="124"/>
      <c r="B47" s="24" t="s">
        <v>138</v>
      </c>
      <c r="C47" s="24"/>
      <c r="D47" s="24"/>
      <c r="E47" s="155"/>
      <c r="F47" s="156"/>
      <c r="G47" s="10" t="s">
        <v>92</v>
      </c>
      <c r="H47" s="29" t="s">
        <v>141</v>
      </c>
      <c r="I47" s="27"/>
      <c r="J47" s="30"/>
      <c r="K47" s="30"/>
      <c r="L47" s="31"/>
      <c r="M47" s="25"/>
      <c r="N47" s="25"/>
    </row>
    <row r="48" spans="1:14" s="2" customFormat="1" ht="20.100000000000001" customHeight="1" x14ac:dyDescent="0.25">
      <c r="A48" s="124"/>
      <c r="B48" s="24" t="s">
        <v>123</v>
      </c>
      <c r="C48" s="24"/>
      <c r="D48" s="24"/>
      <c r="E48" s="155"/>
      <c r="F48" s="156"/>
      <c r="G48" s="10" t="s">
        <v>92</v>
      </c>
      <c r="H48" s="29" t="s">
        <v>140</v>
      </c>
      <c r="I48" s="27"/>
      <c r="J48" s="30"/>
      <c r="K48" s="30"/>
      <c r="L48" s="31"/>
      <c r="M48" s="25"/>
      <c r="N48" s="25"/>
    </row>
    <row r="49" spans="1:24" s="2" customFormat="1" ht="20.100000000000001" customHeight="1" x14ac:dyDescent="0.25">
      <c r="A49" s="124"/>
      <c r="B49" s="24" t="s">
        <v>137</v>
      </c>
      <c r="C49" s="24"/>
      <c r="D49" s="24"/>
      <c r="E49" s="155"/>
      <c r="F49" s="156"/>
      <c r="G49" s="10" t="s">
        <v>92</v>
      </c>
      <c r="H49" s="29" t="s">
        <v>136</v>
      </c>
      <c r="I49" s="27"/>
      <c r="J49" s="30"/>
      <c r="K49" s="30"/>
      <c r="L49" s="31"/>
      <c r="M49" s="25"/>
      <c r="N49" s="25"/>
    </row>
    <row r="50" spans="1:24" s="2" customFormat="1" ht="20.100000000000001" customHeight="1" x14ac:dyDescent="0.25">
      <c r="A50" s="124"/>
      <c r="B50" s="24" t="s">
        <v>124</v>
      </c>
      <c r="C50" s="24"/>
      <c r="D50" s="24"/>
      <c r="E50" s="155"/>
      <c r="F50" s="156"/>
      <c r="G50" s="10" t="s">
        <v>92</v>
      </c>
      <c r="H50" s="29" t="s">
        <v>139</v>
      </c>
      <c r="I50" s="27"/>
      <c r="J50" s="30"/>
      <c r="K50" s="30"/>
      <c r="L50" s="31"/>
      <c r="M50" s="25"/>
      <c r="N50" s="25"/>
    </row>
    <row r="51" spans="1:24" s="2" customFormat="1" ht="20.100000000000001" customHeight="1" x14ac:dyDescent="0.25">
      <c r="A51" s="151" t="s">
        <v>133</v>
      </c>
      <c r="B51" s="152"/>
      <c r="C51" s="152"/>
      <c r="D51" s="152"/>
      <c r="E51" s="159">
        <f>E42-E44-E45+E46+E47+E48+E49+E50</f>
        <v>0</v>
      </c>
      <c r="F51" s="160"/>
      <c r="G51" s="33" t="s">
        <v>92</v>
      </c>
      <c r="H51" s="34" t="s">
        <v>204</v>
      </c>
      <c r="I51" s="35"/>
      <c r="J51" s="32"/>
      <c r="K51" s="32"/>
      <c r="L51" s="36"/>
    </row>
    <row r="52" spans="1:24" s="2" customFormat="1" ht="20.100000000000001" customHeight="1" x14ac:dyDescent="0.25">
      <c r="A52" s="153" t="s">
        <v>159</v>
      </c>
      <c r="B52" s="154"/>
      <c r="C52" s="154"/>
      <c r="D52" s="154"/>
      <c r="E52" s="157"/>
      <c r="F52" s="158"/>
      <c r="G52" s="23" t="s">
        <v>143</v>
      </c>
      <c r="H52" s="37" t="s">
        <v>144</v>
      </c>
      <c r="I52" s="22"/>
      <c r="J52" s="22"/>
      <c r="K52" s="22"/>
      <c r="L52" s="38"/>
      <c r="M52" s="2" t="s">
        <v>160</v>
      </c>
      <c r="N52" s="39"/>
    </row>
    <row r="53" spans="1:24" s="2" customFormat="1" ht="20.100000000000001" customHeight="1" x14ac:dyDescent="0.25">
      <c r="A53" s="151" t="s">
        <v>158</v>
      </c>
      <c r="B53" s="152"/>
      <c r="C53" s="152"/>
      <c r="D53" s="152"/>
      <c r="E53" s="159" t="str">
        <f>IF(E52="","",E52/2.6)</f>
        <v/>
      </c>
      <c r="F53" s="160"/>
      <c r="G53" s="40" t="s">
        <v>92</v>
      </c>
      <c r="H53" s="41" t="s">
        <v>147</v>
      </c>
      <c r="I53" s="42"/>
      <c r="J53" s="32"/>
      <c r="K53" s="32"/>
      <c r="L53" s="36"/>
    </row>
    <row r="54" spans="1:24" s="2" customFormat="1" ht="7.5" customHeight="1" x14ac:dyDescent="0.25"/>
    <row r="55" spans="1:24" s="2" customFormat="1" ht="19.899999999999999" customHeight="1" x14ac:dyDescent="0.25">
      <c r="A55" s="43" t="s">
        <v>145</v>
      </c>
      <c r="B55" s="44"/>
      <c r="C55" s="44"/>
      <c r="D55" s="44"/>
      <c r="E55" s="199">
        <f>MAX(E51,E53)</f>
        <v>0</v>
      </c>
      <c r="F55" s="200"/>
      <c r="G55" s="45" t="s">
        <v>92</v>
      </c>
      <c r="H55" s="46" t="s">
        <v>146</v>
      </c>
      <c r="I55" s="44"/>
      <c r="J55" s="44"/>
      <c r="K55" s="44"/>
      <c r="L55" s="47"/>
    </row>
    <row r="56" spans="1:24" s="2" customFormat="1" ht="24" customHeight="1" x14ac:dyDescent="0.25">
      <c r="A56" s="178" t="s">
        <v>75</v>
      </c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T56" s="49"/>
      <c r="U56" s="49"/>
      <c r="V56" s="49"/>
      <c r="W56" s="49"/>
      <c r="X56" s="49"/>
    </row>
    <row r="57" spans="1:24" s="2" customFormat="1" ht="20.100000000000001" customHeight="1" x14ac:dyDescent="0.25">
      <c r="A57" s="179" t="s">
        <v>34</v>
      </c>
      <c r="B57" s="180"/>
      <c r="C57" s="180"/>
      <c r="D57" s="180"/>
      <c r="E57" s="180"/>
      <c r="F57" s="180"/>
      <c r="G57" s="180"/>
      <c r="H57" s="180"/>
      <c r="I57" s="180"/>
      <c r="J57" s="180"/>
      <c r="K57" s="180"/>
      <c r="L57" s="181"/>
    </row>
    <row r="58" spans="1:24" s="2" customFormat="1" ht="20.100000000000001" customHeight="1" x14ac:dyDescent="0.25">
      <c r="A58" s="184" t="s">
        <v>39</v>
      </c>
      <c r="B58" s="185"/>
      <c r="C58" s="209"/>
      <c r="D58" s="209"/>
      <c r="E58" s="209"/>
      <c r="F58" s="209"/>
      <c r="G58" s="209"/>
      <c r="H58" s="209"/>
      <c r="I58" s="185" t="s">
        <v>35</v>
      </c>
      <c r="J58" s="185"/>
      <c r="K58" s="214"/>
      <c r="L58" s="215"/>
      <c r="O58" s="5"/>
      <c r="P58" s="5"/>
      <c r="R58" s="5"/>
      <c r="S58" s="5"/>
      <c r="T58" s="5"/>
      <c r="V58" s="5"/>
      <c r="W58" s="5"/>
    </row>
    <row r="59" spans="1:24" s="2" customFormat="1" ht="20.100000000000001" customHeight="1" x14ac:dyDescent="0.25">
      <c r="A59" s="127" t="s">
        <v>40</v>
      </c>
      <c r="B59" s="128"/>
      <c r="C59" s="204"/>
      <c r="D59" s="205"/>
      <c r="E59" s="205"/>
      <c r="F59" s="205"/>
      <c r="G59" s="205"/>
      <c r="H59" s="206"/>
      <c r="I59" s="207" t="s">
        <v>65</v>
      </c>
      <c r="J59" s="208"/>
      <c r="K59" s="192"/>
      <c r="L59" s="193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s="2" customFormat="1" ht="20.100000000000001" customHeight="1" x14ac:dyDescent="0.25">
      <c r="A60" s="201" t="s">
        <v>36</v>
      </c>
      <c r="B60" s="202"/>
      <c r="C60" s="203"/>
      <c r="D60" s="203"/>
      <c r="E60" s="203"/>
      <c r="F60" s="203"/>
      <c r="G60" s="203"/>
      <c r="H60" s="203"/>
      <c r="I60" s="202" t="s">
        <v>37</v>
      </c>
      <c r="J60" s="202"/>
      <c r="K60" s="192"/>
      <c r="L60" s="193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s="2" customFormat="1" ht="46.15" customHeight="1" x14ac:dyDescent="0.25">
      <c r="A61" s="127" t="s">
        <v>41</v>
      </c>
      <c r="B61" s="128"/>
      <c r="C61" s="131" t="s">
        <v>91</v>
      </c>
      <c r="D61" s="131"/>
      <c r="E61" s="131"/>
      <c r="F61" s="131"/>
      <c r="G61" s="131"/>
      <c r="H61" s="131"/>
      <c r="I61" s="131"/>
      <c r="J61" s="131"/>
      <c r="K61" s="131"/>
      <c r="L61" s="132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</row>
    <row r="62" spans="1:24" s="2" customFormat="1" ht="20.100000000000001" customHeight="1" x14ac:dyDescent="0.25">
      <c r="A62" s="210" t="s">
        <v>42</v>
      </c>
      <c r="B62" s="211"/>
      <c r="C62" s="212" t="s">
        <v>60</v>
      </c>
      <c r="D62" s="212"/>
      <c r="E62" s="212"/>
      <c r="F62" s="212"/>
      <c r="G62" s="212"/>
      <c r="H62" s="212"/>
      <c r="I62" s="212"/>
      <c r="J62" s="212"/>
      <c r="K62" s="212"/>
      <c r="L62" s="213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s="2" customFormat="1" ht="7.5" customHeight="1" x14ac:dyDescent="0.25"/>
    <row r="64" spans="1:24" s="2" customFormat="1" ht="20.100000000000001" customHeight="1" x14ac:dyDescent="0.25">
      <c r="A64" s="184" t="s">
        <v>38</v>
      </c>
      <c r="B64" s="185"/>
      <c r="C64" s="147"/>
      <c r="D64" s="148"/>
      <c r="E64" s="108"/>
      <c r="F64" s="109" t="s">
        <v>194</v>
      </c>
      <c r="G64" s="107"/>
      <c r="H64" s="185" t="s">
        <v>43</v>
      </c>
      <c r="I64" s="185"/>
      <c r="J64" s="302"/>
      <c r="K64" s="302"/>
      <c r="L64" s="303"/>
    </row>
    <row r="65" spans="1:28" s="2" customFormat="1" ht="20.100000000000001" customHeight="1" x14ac:dyDescent="0.25">
      <c r="A65" s="127" t="s">
        <v>180</v>
      </c>
      <c r="B65" s="128"/>
      <c r="C65" s="128" t="s">
        <v>44</v>
      </c>
      <c r="D65" s="128"/>
      <c r="E65" s="304"/>
      <c r="F65" s="305"/>
      <c r="G65" s="50" t="s">
        <v>55</v>
      </c>
      <c r="H65" s="128" t="s">
        <v>46</v>
      </c>
      <c r="I65" s="128"/>
      <c r="J65" s="305"/>
      <c r="K65" s="322"/>
      <c r="L65" s="51" t="s">
        <v>57</v>
      </c>
      <c r="M65" s="2" t="s">
        <v>148</v>
      </c>
    </row>
    <row r="66" spans="1:28" s="2" customFormat="1" ht="20.100000000000001" customHeight="1" x14ac:dyDescent="0.25">
      <c r="A66" s="127"/>
      <c r="B66" s="128"/>
      <c r="C66" s="128" t="s">
        <v>45</v>
      </c>
      <c r="D66" s="128"/>
      <c r="E66" s="304"/>
      <c r="F66" s="305"/>
      <c r="G66" s="50" t="s">
        <v>55</v>
      </c>
      <c r="H66" s="128" t="s">
        <v>80</v>
      </c>
      <c r="I66" s="128"/>
      <c r="J66" s="262"/>
      <c r="K66" s="262"/>
      <c r="L66" s="263"/>
      <c r="M66" s="2" t="s">
        <v>149</v>
      </c>
    </row>
    <row r="67" spans="1:28" s="2" customFormat="1" ht="20.100000000000001" customHeight="1" x14ac:dyDescent="0.25">
      <c r="A67" s="210"/>
      <c r="B67" s="211"/>
      <c r="C67" s="211" t="s">
        <v>82</v>
      </c>
      <c r="D67" s="211"/>
      <c r="E67" s="253" t="s">
        <v>179</v>
      </c>
      <c r="F67" s="254"/>
      <c r="G67" s="52" t="s">
        <v>83</v>
      </c>
      <c r="H67" s="211" t="s">
        <v>81</v>
      </c>
      <c r="I67" s="211"/>
      <c r="J67" s="264"/>
      <c r="K67" s="264"/>
      <c r="L67" s="265"/>
      <c r="M67" s="2" t="s">
        <v>198</v>
      </c>
      <c r="N67" s="53"/>
      <c r="O67" s="53" t="s">
        <v>103</v>
      </c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</row>
    <row r="68" spans="1:28" s="2" customFormat="1" ht="7.5" customHeight="1" x14ac:dyDescent="0.25">
      <c r="M68" s="2" t="s">
        <v>84</v>
      </c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</row>
    <row r="69" spans="1:28" s="2" customFormat="1" ht="20.100000000000001" customHeight="1" x14ac:dyDescent="0.25">
      <c r="A69" s="224" t="s">
        <v>94</v>
      </c>
      <c r="B69" s="225"/>
      <c r="C69" s="249" t="s">
        <v>106</v>
      </c>
      <c r="D69" s="250"/>
      <c r="E69" s="216" t="s">
        <v>77</v>
      </c>
      <c r="F69" s="217"/>
      <c r="G69" s="216" t="s">
        <v>79</v>
      </c>
      <c r="H69" s="217"/>
      <c r="I69" s="216" t="s">
        <v>78</v>
      </c>
      <c r="J69" s="217"/>
      <c r="K69" s="259" t="s">
        <v>202</v>
      </c>
      <c r="L69" s="260"/>
      <c r="N69" s="55" t="s">
        <v>63</v>
      </c>
      <c r="O69" s="53" t="str">
        <f>IF(COUNTIF(E71:E75,"&gt;0")&gt;2,INTERCEPT(O70:O74,P70:P74),"")</f>
        <v/>
      </c>
      <c r="P69" s="53" t="str">
        <f>IF(COUNTIF(F71:F75,"&gt;0")&gt;2,SLOPE(O70:O74,P70:P74),"")</f>
        <v/>
      </c>
      <c r="Q69" s="53" t="str">
        <f>IF(ISNUMBER(O69),EXP(O69),"")</f>
        <v/>
      </c>
      <c r="R69" s="53" t="str">
        <f>IF(ISNUMBER(P69),1/P69,"")</f>
        <v/>
      </c>
      <c r="S69" s="55" t="s">
        <v>62</v>
      </c>
      <c r="T69" s="53" t="str">
        <f>IF(COUNTIF(G71:G75,"&gt;0")&gt;2,INTERCEPT(T70:T74,U70:U74),"")</f>
        <v/>
      </c>
      <c r="U69" s="53" t="str">
        <f>IF(COUNTIF(H71:H75,"&gt;0")&gt;2,SLOPE(T70:T74,U70:U74),"")</f>
        <v/>
      </c>
      <c r="V69" s="53" t="str">
        <f>IF(ISNUMBER(T69),EXP(T69),"")</f>
        <v/>
      </c>
      <c r="W69" s="53" t="str">
        <f>IF(ISNUMBER(U69),1/U69,"")</f>
        <v/>
      </c>
      <c r="X69" s="55" t="s">
        <v>64</v>
      </c>
      <c r="Y69" s="53" t="str">
        <f>IF(COUNTIF(I71:I75,"&gt;0")&gt;2,INTERCEPT(Y70:Y74,Z70:Z74),"")</f>
        <v/>
      </c>
      <c r="Z69" s="53" t="str">
        <f>IF(COUNTIF(J71:J75,"&gt;0")&gt;2,SLOPE(Y70:Y74,Z70:Z74),"")</f>
        <v/>
      </c>
      <c r="AA69" s="53" t="str">
        <f>IF(ISNUMBER(Y69),EXP(Y69),"")</f>
        <v/>
      </c>
      <c r="AB69" s="53" t="str">
        <f>IF(ISNUMBER(Z69),1/Z69,"")</f>
        <v/>
      </c>
    </row>
    <row r="70" spans="1:28" s="2" customFormat="1" ht="20.100000000000001" customHeight="1" x14ac:dyDescent="0.25">
      <c r="A70" s="226"/>
      <c r="B70" s="227"/>
      <c r="C70" s="238" t="s">
        <v>61</v>
      </c>
      <c r="D70" s="239"/>
      <c r="E70" s="56" t="s">
        <v>85</v>
      </c>
      <c r="F70" s="57" t="s">
        <v>86</v>
      </c>
      <c r="G70" s="56" t="s">
        <v>85</v>
      </c>
      <c r="H70" s="57" t="s">
        <v>86</v>
      </c>
      <c r="I70" s="56" t="s">
        <v>85</v>
      </c>
      <c r="J70" s="57" t="s">
        <v>86</v>
      </c>
      <c r="K70" s="140"/>
      <c r="L70" s="261"/>
      <c r="N70" s="53">
        <v>1</v>
      </c>
      <c r="O70" s="53" t="str">
        <f>IF(F71&gt;0,LN(F71),"")</f>
        <v/>
      </c>
      <c r="P70" s="53" t="str">
        <f>IF(E71&gt;0,LN(E71/9.8),"")</f>
        <v/>
      </c>
      <c r="Q70" s="58" t="s">
        <v>109</v>
      </c>
      <c r="R70" s="53" t="str">
        <f>IF(COUNTIF(E71:E75,"&gt;0")&gt;2,RSQ(O70:O74,P70:P74),"")</f>
        <v/>
      </c>
      <c r="S70" s="53">
        <v>1</v>
      </c>
      <c r="T70" s="53" t="str">
        <f>IF(H71&gt;0,LN(H71),"")</f>
        <v/>
      </c>
      <c r="U70" s="53" t="str">
        <f>IF(G71&gt;0,LN(G71/9.8),"")</f>
        <v/>
      </c>
      <c r="V70" s="58" t="s">
        <v>109</v>
      </c>
      <c r="W70" s="53" t="str">
        <f>IF(COUNTIF(G71:G75,"&gt;0")&gt;2,RSQ(T70:T74,U70:U74),"")</f>
        <v/>
      </c>
      <c r="X70" s="53">
        <v>1</v>
      </c>
      <c r="Y70" s="53" t="str">
        <f>IF(J71&gt;0,LN(J71),"")</f>
        <v/>
      </c>
      <c r="Z70" s="53" t="str">
        <f>IF(I71&gt;0,LN(I71/9.8),"")</f>
        <v/>
      </c>
      <c r="AA70" s="58" t="s">
        <v>109</v>
      </c>
      <c r="AB70" s="53" t="str">
        <f>IF(COUNTIF(I71:I75,"&gt;0")&gt;2,RSQ(Y70:Y74,Z70:Z74),"")</f>
        <v/>
      </c>
    </row>
    <row r="71" spans="1:28" s="2" customFormat="1" ht="20.100000000000001" customHeight="1" x14ac:dyDescent="0.25">
      <c r="A71" s="226"/>
      <c r="B71" s="227"/>
      <c r="C71" s="238">
        <v>1</v>
      </c>
      <c r="D71" s="239"/>
      <c r="E71" s="101"/>
      <c r="F71" s="102"/>
      <c r="G71" s="101"/>
      <c r="H71" s="102"/>
      <c r="I71" s="101"/>
      <c r="J71" s="102"/>
      <c r="K71" s="222"/>
      <c r="L71" s="223"/>
      <c r="M71" s="59"/>
      <c r="N71" s="53">
        <v>2</v>
      </c>
      <c r="O71" s="53" t="str">
        <f>IF(F72&gt;0,LN(F72),"")</f>
        <v/>
      </c>
      <c r="P71" s="53" t="str">
        <f>IF(E72&gt;0,LN(E72/9.8),"")</f>
        <v/>
      </c>
      <c r="Q71" s="58" t="s">
        <v>0</v>
      </c>
      <c r="R71" s="53">
        <f>EXP(IF(COUNTIF(E71:E75,"&gt;0")&gt;2,STEYX(O70:O74,P70:P74),0))</f>
        <v>1</v>
      </c>
      <c r="S71" s="53">
        <v>2</v>
      </c>
      <c r="T71" s="53" t="str">
        <f t="shared" ref="T71:T74" si="0">IF(H72&gt;0,LN(H72),"")</f>
        <v/>
      </c>
      <c r="U71" s="53" t="str">
        <f t="shared" ref="U71:U74" si="1">IF(G72&gt;0,LN(G72/9.8),"")</f>
        <v/>
      </c>
      <c r="V71" s="58" t="s">
        <v>0</v>
      </c>
      <c r="W71" s="53">
        <f>EXP(IF(COUNTIF(E71:E75,"&gt;0")&gt;2,STEYX(T70:T74,U70:U74),0))</f>
        <v>1</v>
      </c>
      <c r="X71" s="53">
        <v>2</v>
      </c>
      <c r="Y71" s="53" t="str">
        <f t="shared" ref="Y71:Y74" si="2">IF(J72&gt;0,LN(J72),"")</f>
        <v/>
      </c>
      <c r="Z71" s="53" t="str">
        <f t="shared" ref="Z71:Z74" si="3">IF(I72&gt;0,LN(I72/9.8),"")</f>
        <v/>
      </c>
      <c r="AA71" s="58" t="s">
        <v>0</v>
      </c>
      <c r="AB71" s="53">
        <f>EXP(IF(COUNTIF(I71:I75,"&gt;0")&gt;2,STEYX(Y70:Y74,Z70:Z74),0))</f>
        <v>1</v>
      </c>
    </row>
    <row r="72" spans="1:28" s="2" customFormat="1" ht="20.100000000000001" customHeight="1" x14ac:dyDescent="0.25">
      <c r="A72" s="226"/>
      <c r="B72" s="227"/>
      <c r="C72" s="238">
        <v>2</v>
      </c>
      <c r="D72" s="239"/>
      <c r="E72" s="101"/>
      <c r="F72" s="102"/>
      <c r="G72" s="101"/>
      <c r="H72" s="102"/>
      <c r="I72" s="101"/>
      <c r="J72" s="102"/>
      <c r="K72" s="222"/>
      <c r="L72" s="223"/>
      <c r="M72" s="59"/>
      <c r="N72" s="53">
        <v>3</v>
      </c>
      <c r="O72" s="53" t="str">
        <f>IF(F73&gt;0,LN(F73),"")</f>
        <v/>
      </c>
      <c r="P72" s="53" t="str">
        <f>IF(E73&gt;0,LN(E73/9.8),"")</f>
        <v/>
      </c>
      <c r="Q72" s="53" t="str">
        <f>IF(ISNUMBER(O69),EXP(O69),"")</f>
        <v/>
      </c>
      <c r="R72" s="53">
        <v>1</v>
      </c>
      <c r="S72" s="53">
        <v>3</v>
      </c>
      <c r="T72" s="53" t="str">
        <f t="shared" si="0"/>
        <v/>
      </c>
      <c r="U72" s="53" t="str">
        <f t="shared" si="1"/>
        <v/>
      </c>
      <c r="V72" s="53" t="str">
        <f>IF(ISNUMBER(T69),EXP(T69),"")</f>
        <v/>
      </c>
      <c r="W72" s="53">
        <v>1</v>
      </c>
      <c r="X72" s="53">
        <v>3</v>
      </c>
      <c r="Y72" s="53" t="str">
        <f t="shared" si="2"/>
        <v/>
      </c>
      <c r="Z72" s="53" t="str">
        <f t="shared" si="3"/>
        <v/>
      </c>
      <c r="AA72" s="53" t="str">
        <f>IF(ISNUMBER(Y69),EXP(Y69),"")</f>
        <v/>
      </c>
      <c r="AB72" s="53">
        <v>1</v>
      </c>
    </row>
    <row r="73" spans="1:28" s="2" customFormat="1" ht="20.100000000000001" customHeight="1" x14ac:dyDescent="0.25">
      <c r="A73" s="226"/>
      <c r="B73" s="227"/>
      <c r="C73" s="238">
        <v>3</v>
      </c>
      <c r="D73" s="239"/>
      <c r="E73" s="101"/>
      <c r="F73" s="102"/>
      <c r="G73" s="101"/>
      <c r="H73" s="102"/>
      <c r="I73" s="101"/>
      <c r="J73" s="102"/>
      <c r="K73" s="222"/>
      <c r="L73" s="223"/>
      <c r="M73" s="59"/>
      <c r="N73" s="53">
        <v>4</v>
      </c>
      <c r="O73" s="53" t="str">
        <f>IF(F74&gt;0,LN(F74),"")</f>
        <v/>
      </c>
      <c r="P73" s="53" t="str">
        <f>IF(E74&gt;0,LN(E74/9.8),"")</f>
        <v/>
      </c>
      <c r="Q73" s="53" t="str">
        <f>IF(ISNUMBER(O69),EXP(O69),"")</f>
        <v/>
      </c>
      <c r="R73" s="53">
        <v>9.8000000000000007</v>
      </c>
      <c r="S73" s="53">
        <v>4</v>
      </c>
      <c r="T73" s="53" t="str">
        <f t="shared" si="0"/>
        <v/>
      </c>
      <c r="U73" s="53" t="str">
        <f t="shared" si="1"/>
        <v/>
      </c>
      <c r="V73" s="53" t="str">
        <f>IF(ISNUMBER(T69),EXP(T69),"")</f>
        <v/>
      </c>
      <c r="W73" s="53">
        <v>9.8000000000000007</v>
      </c>
      <c r="X73" s="53">
        <v>4</v>
      </c>
      <c r="Y73" s="53" t="str">
        <f t="shared" si="2"/>
        <v/>
      </c>
      <c r="Z73" s="53" t="str">
        <f t="shared" si="3"/>
        <v/>
      </c>
      <c r="AA73" s="53" t="str">
        <f>IF(ISNUMBER(Y69),EXP(Y69),"")</f>
        <v/>
      </c>
      <c r="AB73" s="53">
        <v>9.8000000000000007</v>
      </c>
    </row>
    <row r="74" spans="1:28" s="2" customFormat="1" ht="20.100000000000001" customHeight="1" x14ac:dyDescent="0.25">
      <c r="A74" s="226"/>
      <c r="B74" s="227"/>
      <c r="C74" s="238">
        <v>4</v>
      </c>
      <c r="D74" s="239"/>
      <c r="E74" s="101"/>
      <c r="F74" s="102"/>
      <c r="G74" s="101"/>
      <c r="H74" s="102"/>
      <c r="I74" s="101"/>
      <c r="J74" s="102"/>
      <c r="K74" s="222"/>
      <c r="L74" s="223"/>
      <c r="M74" s="59"/>
      <c r="N74" s="53">
        <v>5</v>
      </c>
      <c r="O74" s="53" t="str">
        <f>IF(F75&gt;0,LN(F75),"")</f>
        <v/>
      </c>
      <c r="P74" s="53" t="str">
        <f>IF(E75&gt;0,LN(E75/9.8),"")</f>
        <v/>
      </c>
      <c r="Q74" s="53" t="str">
        <f>IF(ISNUMBER(P69),IF(P69*(1/9.8)^O69&gt;100,P69*(1/9.8)^O69,100),"")</f>
        <v/>
      </c>
      <c r="R74" s="53" t="str">
        <f>IF(ISNUMBER(Q69),IF(Q69*(1/9.8)^P69&gt;100,1,9.8*(100/Q69)^(1/P69)),"")</f>
        <v/>
      </c>
      <c r="S74" s="53">
        <v>5</v>
      </c>
      <c r="T74" s="53" t="str">
        <f t="shared" si="0"/>
        <v/>
      </c>
      <c r="U74" s="53" t="str">
        <f t="shared" si="1"/>
        <v/>
      </c>
      <c r="V74" s="53" t="str">
        <f>IF(ISNUMBER(U69),IF(U69*(1/9.8)^T69&gt;100,U69*(1/9.8)^T69,100),"")</f>
        <v/>
      </c>
      <c r="W74" s="53" t="str">
        <f>IF(ISNUMBER(V69),IF(V69*(1/9.8)^U69&gt;100,1,9.8*(100/V69)^(1/U69)),"")</f>
        <v/>
      </c>
      <c r="X74" s="53">
        <v>5</v>
      </c>
      <c r="Y74" s="53" t="str">
        <f t="shared" si="2"/>
        <v/>
      </c>
      <c r="Z74" s="53" t="str">
        <f t="shared" si="3"/>
        <v/>
      </c>
      <c r="AA74" s="53" t="str">
        <f>IF(ISNUMBER(Z69),IF(Z69*(1/9.8)^Y69&gt;100,Z69*(1/9.8)^Y69,100),"")</f>
        <v/>
      </c>
      <c r="AB74" s="53" t="str">
        <f>IF(ISNUMBER(AA69),IF(AA69*(1/9.8)^Z69&gt;100,1,9.8*(100/AA69)^(1/Z69)),"")</f>
        <v/>
      </c>
    </row>
    <row r="75" spans="1:28" s="2" customFormat="1" ht="20.100000000000001" customHeight="1" x14ac:dyDescent="0.25">
      <c r="A75" s="228"/>
      <c r="B75" s="229"/>
      <c r="C75" s="240">
        <v>5</v>
      </c>
      <c r="D75" s="241"/>
      <c r="E75" s="103"/>
      <c r="F75" s="104"/>
      <c r="G75" s="103"/>
      <c r="H75" s="104"/>
      <c r="I75" s="103"/>
      <c r="J75" s="104"/>
      <c r="K75" s="257"/>
      <c r="L75" s="258"/>
      <c r="M75" s="59"/>
      <c r="N75" s="53"/>
      <c r="O75" s="53"/>
      <c r="P75" s="53"/>
      <c r="Q75" s="53" t="str">
        <f>IF(ISNUMBER(Q69),IF(Q69*(100/9.8)^P69&lt;10000,Q69*(100/9.8)^P69,10000),"")</f>
        <v/>
      </c>
      <c r="R75" s="53" t="str">
        <f>IF(ISNUMBER(Q69),IF(Q69*(100/9.8)^P69&lt;10000,100,9.8*(10000/Q69)^(1/P69)),"")</f>
        <v/>
      </c>
      <c r="S75" s="53"/>
      <c r="T75" s="53"/>
      <c r="U75" s="53"/>
      <c r="V75" s="53" t="str">
        <f>IF(ISNUMBER(V69),IF(V69*(100/9.8)^U69&lt;10000,V69*(100/9.8)^U69,10000),"")</f>
        <v/>
      </c>
      <c r="W75" s="53" t="str">
        <f>IF(ISNUMBER(V69),IF(V69*(100/9.8)^U69&lt;10000,100,9.8*(10000/V69)^(1/U69)),"")</f>
        <v/>
      </c>
      <c r="X75" s="53"/>
      <c r="Y75" s="53"/>
      <c r="Z75" s="53"/>
      <c r="AA75" s="53" t="str">
        <f>IF(ISNUMBER(AA69),IF(AA69*(100/9.8)^Z69&lt;10000,AA69*(100/9.8)^Z69,10000),"")</f>
        <v/>
      </c>
      <c r="AB75" s="53" t="str">
        <f>IF(ISNUMBER(AA69),IF(AA69*(100/9.8)^Z69&lt;10000,100,9.8*(10000/AA69)^(1/Z69)),"")</f>
        <v/>
      </c>
    </row>
    <row r="76" spans="1:28" s="2" customFormat="1" ht="20.100000000000001" customHeight="1" x14ac:dyDescent="0.25">
      <c r="A76" s="234" t="s">
        <v>100</v>
      </c>
      <c r="B76" s="235"/>
      <c r="C76" s="235"/>
      <c r="D76" s="60" t="s">
        <v>87</v>
      </c>
      <c r="E76" s="216" t="str">
        <f>R69</f>
        <v/>
      </c>
      <c r="F76" s="217"/>
      <c r="G76" s="216" t="str">
        <f>W69</f>
        <v/>
      </c>
      <c r="H76" s="217"/>
      <c r="I76" s="216" t="str">
        <f>AB69</f>
        <v/>
      </c>
      <c r="J76" s="217"/>
      <c r="K76" s="216" t="str">
        <f>T77</f>
        <v/>
      </c>
      <c r="L76" s="217"/>
      <c r="M76" s="25" t="s">
        <v>151</v>
      </c>
      <c r="N76" s="112" t="s">
        <v>199</v>
      </c>
      <c r="O76" s="112"/>
      <c r="P76" s="112"/>
      <c r="Q76" s="112"/>
      <c r="R76" s="112"/>
      <c r="S76" s="53"/>
      <c r="T76" s="53"/>
      <c r="U76" s="53"/>
      <c r="V76" s="53"/>
      <c r="W76" s="53"/>
      <c r="X76" s="53"/>
      <c r="Y76" s="53"/>
      <c r="Z76" s="53"/>
      <c r="AA76" s="53"/>
      <c r="AB76" s="53"/>
    </row>
    <row r="77" spans="1:28" s="2" customFormat="1" ht="19.899999999999999" customHeight="1" x14ac:dyDescent="0.25">
      <c r="A77" s="230" t="s">
        <v>95</v>
      </c>
      <c r="B77" s="231"/>
      <c r="C77" s="231"/>
      <c r="D77" s="231"/>
      <c r="E77" s="236" t="str">
        <f>R70</f>
        <v/>
      </c>
      <c r="F77" s="237"/>
      <c r="G77" s="236" t="str">
        <f>W70</f>
        <v/>
      </c>
      <c r="H77" s="237"/>
      <c r="I77" s="236" t="str">
        <f>IF(I76="","",AB70)</f>
        <v/>
      </c>
      <c r="J77" s="237"/>
      <c r="K77" s="236" t="str">
        <f>T78</f>
        <v/>
      </c>
      <c r="L77" s="237"/>
      <c r="M77" s="2" t="s">
        <v>150</v>
      </c>
      <c r="N77" s="113" t="s">
        <v>63</v>
      </c>
      <c r="O77" s="112" t="s">
        <v>200</v>
      </c>
      <c r="P77" s="112" t="s">
        <v>201</v>
      </c>
      <c r="Q77" s="112" t="str">
        <f>IF(COUNTIF(O78:O92,"&gt;0")&gt;2,INTERCEPT(Q78:Q92,R78:R92),"")</f>
        <v/>
      </c>
      <c r="R77" s="112" t="str">
        <f>IF(COUNTIF(P78:P92,"&gt;0")&gt;2,SLOPE(Q78:Q92,R78:R92),"")</f>
        <v/>
      </c>
      <c r="S77" s="53" t="str">
        <f>IF(ISNUMBER(Q77),EXP(Q77),"")</f>
        <v/>
      </c>
      <c r="T77" s="53" t="str">
        <f>IF(ISNUMBER(R77),1/R77,"")</f>
        <v/>
      </c>
    </row>
    <row r="78" spans="1:28" s="2" customFormat="1" ht="19.899999999999999" customHeight="1" x14ac:dyDescent="0.25">
      <c r="A78" s="62" t="s">
        <v>183</v>
      </c>
      <c r="B78" s="33"/>
      <c r="C78" s="33"/>
      <c r="D78" s="63"/>
      <c r="E78" s="232" t="str">
        <f>IF(E76="","",IF(OR(E76&lt;1,E76&gt;2),"要再測定",IF(E77&lt;0.98,"要再測定","問題なし")))</f>
        <v/>
      </c>
      <c r="F78" s="233"/>
      <c r="G78" s="232" t="str">
        <f>IF(G76="","",IF(OR(G76&lt;1,G76&gt;2),"要再測定",IF(G77&lt;0.98,"要再測定","問題なし")))</f>
        <v/>
      </c>
      <c r="H78" s="233"/>
      <c r="I78" s="232" t="str">
        <f>IF(I76="","",IF(OR(I76&lt;1,I76&gt;2),"要再測定",IF(I77&lt;0.98,"要再測定","問題なし")))</f>
        <v/>
      </c>
      <c r="J78" s="233"/>
      <c r="K78" s="232" t="str">
        <f>IF(K76="","",IF(OR(K76&lt;1,K76&gt;2),"要再測定",IF(K77&lt;0.98,"要再測定","問題なし")))</f>
        <v/>
      </c>
      <c r="L78" s="233"/>
      <c r="M78" s="64"/>
      <c r="N78" s="112">
        <v>1</v>
      </c>
      <c r="O78" s="114">
        <f>E71</f>
        <v>0</v>
      </c>
      <c r="P78" s="114">
        <f>F71</f>
        <v>0</v>
      </c>
      <c r="Q78" s="112" t="str">
        <f>IF(F71&gt;0,LN(F71),"")</f>
        <v/>
      </c>
      <c r="R78" s="112" t="str">
        <f>IF(E71&gt;0,LN(E71/9.8),"")</f>
        <v/>
      </c>
      <c r="S78" s="58" t="s">
        <v>109</v>
      </c>
      <c r="T78" s="53" t="str">
        <f>IF(COUNTIF(O78:O92,"&gt;0")&gt;2,RSQ(Q78:Q92,R78:R92),"")</f>
        <v/>
      </c>
      <c r="U78" s="13"/>
      <c r="V78" s="13"/>
      <c r="W78" s="13"/>
      <c r="X78" s="13"/>
    </row>
    <row r="79" spans="1:28" s="2" customFormat="1" ht="20.100000000000001" customHeight="1" x14ac:dyDescent="0.25">
      <c r="A79" s="244" t="s">
        <v>99</v>
      </c>
      <c r="B79" s="245"/>
      <c r="C79" s="246" t="s">
        <v>90</v>
      </c>
      <c r="D79" s="246"/>
      <c r="E79" s="218" t="str">
        <f>IF(AND(ISNUMBER(E80),E76&gt;=1,E76&lt;=2),E80/9.8^(1/E76),"")</f>
        <v/>
      </c>
      <c r="F79" s="219"/>
      <c r="G79" s="218" t="str">
        <f t="shared" ref="G79" si="4">IF(AND(ISNUMBER(G80),G76&gt;=1,G76&lt;=2),G80/9.8^(1/G76),"")</f>
        <v/>
      </c>
      <c r="H79" s="219"/>
      <c r="I79" s="218" t="str">
        <f t="shared" ref="I79:K79" si="5">IF(AND(ISNUMBER(I80),I76&gt;=1,I76&lt;=2),I80/9.8^(1/I76),"")</f>
        <v/>
      </c>
      <c r="J79" s="219"/>
      <c r="K79" s="218" t="str">
        <f t="shared" si="5"/>
        <v/>
      </c>
      <c r="L79" s="219"/>
      <c r="M79" s="64"/>
      <c r="N79" s="112">
        <v>2</v>
      </c>
      <c r="O79" s="114">
        <f t="shared" ref="O79:P79" si="6">E72</f>
        <v>0</v>
      </c>
      <c r="P79" s="114">
        <f t="shared" si="6"/>
        <v>0</v>
      </c>
      <c r="Q79" s="112" t="str">
        <f>IF(F72&gt;0,LN(F72),"")</f>
        <v/>
      </c>
      <c r="R79" s="112" t="str">
        <f>IF(E72&gt;0,LN(E72/9.8),"")</f>
        <v/>
      </c>
      <c r="S79" s="58" t="s">
        <v>0</v>
      </c>
      <c r="T79" s="53">
        <f>EXP(IF(COUNTIF(E79:E83,"&gt;0")&gt;2,STEYX(Q78:Q92,R78:R92),0))</f>
        <v>1</v>
      </c>
    </row>
    <row r="80" spans="1:28" s="2" customFormat="1" ht="20.100000000000001" customHeight="1" x14ac:dyDescent="0.25">
      <c r="A80" s="230" t="s">
        <v>107</v>
      </c>
      <c r="B80" s="231"/>
      <c r="C80" s="231"/>
      <c r="D80" s="66" t="s">
        <v>89</v>
      </c>
      <c r="E80" s="220" t="str">
        <f>Q69</f>
        <v/>
      </c>
      <c r="F80" s="221"/>
      <c r="G80" s="220" t="str">
        <f>V69</f>
        <v/>
      </c>
      <c r="H80" s="221"/>
      <c r="I80" s="220" t="str">
        <f>AA69</f>
        <v/>
      </c>
      <c r="J80" s="221"/>
      <c r="K80" s="220" t="str">
        <f>S77</f>
        <v/>
      </c>
      <c r="L80" s="221"/>
      <c r="M80" s="67"/>
      <c r="N80" s="112">
        <v>3</v>
      </c>
      <c r="O80" s="114">
        <f t="shared" ref="O80:P80" si="7">E73</f>
        <v>0</v>
      </c>
      <c r="P80" s="114">
        <f t="shared" si="7"/>
        <v>0</v>
      </c>
      <c r="Q80" s="112" t="str">
        <f>IF(F73&gt;0,LN(F73),"")</f>
        <v/>
      </c>
      <c r="R80" s="112" t="str">
        <f>IF(E73&gt;0,LN(E73/9.8),"")</f>
        <v/>
      </c>
      <c r="S80" s="53" t="str">
        <f>IF(ISNUMBER(Q77),EXP(Q77),"")</f>
        <v/>
      </c>
      <c r="T80" s="53">
        <v>1</v>
      </c>
    </row>
    <row r="81" spans="1:25" s="2" customFormat="1" ht="20.100000000000001" customHeight="1" x14ac:dyDescent="0.25">
      <c r="A81" s="230" t="s">
        <v>108</v>
      </c>
      <c r="B81" s="231"/>
      <c r="C81" s="231"/>
      <c r="D81" s="231"/>
      <c r="E81" s="255" t="str">
        <f>IF(E76="","",(1/0.36)*((((353/(273+$E$66))/2)^(1/2))*((1/9.8)^(1/2))))</f>
        <v/>
      </c>
      <c r="F81" s="256"/>
      <c r="G81" s="255" t="str">
        <f>IF(G76="","",(1/0.36)*((((353/(273+$E$66))/2)^(1/2))*((1/9.8)^(1/2))))</f>
        <v/>
      </c>
      <c r="H81" s="256"/>
      <c r="I81" s="255" t="str">
        <f>IF(I76="","",(1/0.36)*((((353/(273+$E$66))/2)^(1/2))*((1/9.8)^(1/2))))</f>
        <v/>
      </c>
      <c r="J81" s="256"/>
      <c r="K81" s="255" t="str">
        <f>IF(K76="","",(1/0.36)*((((353/(273+$E$66))/2)^(1/2))*((1/9.8)^(1/2))))</f>
        <v/>
      </c>
      <c r="L81" s="256"/>
      <c r="M81" s="68"/>
      <c r="N81" s="112">
        <v>4</v>
      </c>
      <c r="O81" s="114">
        <f t="shared" ref="O81:P81" si="8">E74</f>
        <v>0</v>
      </c>
      <c r="P81" s="114">
        <f t="shared" si="8"/>
        <v>0</v>
      </c>
      <c r="Q81" s="112" t="str">
        <f>IF(F74&gt;0,LN(F74),"")</f>
        <v/>
      </c>
      <c r="R81" s="112" t="str">
        <f>IF(E74&gt;0,LN(E74/9.8),"")</f>
        <v/>
      </c>
      <c r="S81" s="53" t="str">
        <f>IF(ISNUMBER(Q77),EXP(Q77),"")</f>
        <v/>
      </c>
      <c r="T81" s="53">
        <v>9.8000000000000007</v>
      </c>
    </row>
    <row r="82" spans="1:25" s="2" customFormat="1" ht="20.100000000000001" customHeight="1" x14ac:dyDescent="0.25">
      <c r="A82" s="230" t="s">
        <v>104</v>
      </c>
      <c r="B82" s="231"/>
      <c r="C82" s="231"/>
      <c r="D82" s="66" t="s">
        <v>88</v>
      </c>
      <c r="E82" s="247" t="str">
        <f>IF(E76="","",ROUND(E80*E81,(3-1)-INT(LOG(ABS(E80*E81)))))</f>
        <v/>
      </c>
      <c r="F82" s="248"/>
      <c r="G82" s="247" t="str">
        <f>IF(G76="","",ROUND(G80*G81,(3-1)-INT(LOG(ABS(G80*G81)))))</f>
        <v/>
      </c>
      <c r="H82" s="248"/>
      <c r="I82" s="247" t="str">
        <f>IF(I76="","",ROUND(I80*I81,(3-1)-INT(LOG(ABS(I80*I81)))))</f>
        <v/>
      </c>
      <c r="J82" s="248"/>
      <c r="K82" s="247" t="str">
        <f>IF(K76="","",ROUND(K80*K81,(3-1)-INT(LOG(ABS(K80*K81)))))</f>
        <v/>
      </c>
      <c r="L82" s="248"/>
      <c r="M82" s="69" t="s">
        <v>152</v>
      </c>
      <c r="N82" s="112">
        <v>5</v>
      </c>
      <c r="O82" s="114">
        <f t="shared" ref="O82:P82" si="9">E75</f>
        <v>0</v>
      </c>
      <c r="P82" s="114">
        <f t="shared" si="9"/>
        <v>0</v>
      </c>
      <c r="Q82" s="112" t="str">
        <f>IF(F75&gt;0,LN(F75),"")</f>
        <v/>
      </c>
      <c r="R82" s="112" t="str">
        <f>IF(E75&gt;0,LN(E75/9.8),"")</f>
        <v/>
      </c>
      <c r="S82" s="53" t="str">
        <f>IF(ISNUMBER(R77),IF(R77*(1/9.8)^Q77&gt;100,R77*(1/9.8)^Q77,100),"")</f>
        <v/>
      </c>
      <c r="T82" s="53" t="str">
        <f>IF(ISNUMBER(S77),IF(S77*(1/9.8)^R77&gt;100,1,9.8*(100/S77)^(1/R77)),"")</f>
        <v/>
      </c>
    </row>
    <row r="83" spans="1:25" s="2" customFormat="1" ht="20.100000000000001" customHeight="1" x14ac:dyDescent="0.25">
      <c r="A83" s="230" t="s">
        <v>181</v>
      </c>
      <c r="B83" s="231"/>
      <c r="C83" s="231"/>
      <c r="D83" s="66" t="s">
        <v>182</v>
      </c>
      <c r="E83" s="247">
        <f>$E$55</f>
        <v>0</v>
      </c>
      <c r="F83" s="248"/>
      <c r="G83" s="247">
        <f t="shared" ref="G83" si="10">$E$55</f>
        <v>0</v>
      </c>
      <c r="H83" s="248"/>
      <c r="I83" s="247">
        <f t="shared" ref="I83:K83" si="11">$E$55</f>
        <v>0</v>
      </c>
      <c r="J83" s="248"/>
      <c r="K83" s="247">
        <f t="shared" si="11"/>
        <v>0</v>
      </c>
      <c r="L83" s="248"/>
      <c r="M83" s="69"/>
      <c r="N83" s="112">
        <v>6</v>
      </c>
      <c r="O83" s="114">
        <f>G71</f>
        <v>0</v>
      </c>
      <c r="P83" s="114">
        <f>H71</f>
        <v>0</v>
      </c>
      <c r="Q83" s="112" t="str">
        <f>IF(H71&gt;0,LN(H71),"")</f>
        <v/>
      </c>
      <c r="R83" s="112" t="str">
        <f>IF(G71&gt;0,LN(G71/9.8),"")</f>
        <v/>
      </c>
      <c r="S83" s="53" t="str">
        <f>IF(ISNUMBER(S77),IF(S77*(100/9.8)^R77&lt;10000,S77*(100/9.8)^R77,10000),"")</f>
        <v/>
      </c>
      <c r="T83" s="53" t="str">
        <f>IF(ISNUMBER(S77),IF(S77*(100/9.8)^R77&lt;10000,100,9.8*(10000/S77)^(1/R77)),"")</f>
        <v/>
      </c>
    </row>
    <row r="84" spans="1:25" s="2" customFormat="1" ht="28.05" customHeight="1" x14ac:dyDescent="0.25">
      <c r="A84" s="251" t="s">
        <v>184</v>
      </c>
      <c r="B84" s="252"/>
      <c r="C84" s="252"/>
      <c r="D84" s="70" t="s">
        <v>98</v>
      </c>
      <c r="E84" s="120" t="str">
        <f>IF(E76="","",E82/E83)</f>
        <v/>
      </c>
      <c r="F84" s="121" t="str">
        <f>IF(E76="","",E82/E83)</f>
        <v/>
      </c>
      <c r="G84" s="120" t="str">
        <f>IF(G76="","",G82/G83)</f>
        <v/>
      </c>
      <c r="H84" s="121" t="str">
        <f>IF(G76="","",G82/G83)</f>
        <v/>
      </c>
      <c r="I84" s="120" t="str">
        <f>IF(I76="","",I82/I83)</f>
        <v/>
      </c>
      <c r="J84" s="121" t="str">
        <f>IF(I76="","",I82/I83)</f>
        <v/>
      </c>
      <c r="K84" s="122" t="str">
        <f>IF(K76="","",K82/K83)</f>
        <v/>
      </c>
      <c r="L84" s="121" t="str">
        <f>IF(K76="","",K82/K83)</f>
        <v/>
      </c>
      <c r="M84" s="105" t="s">
        <v>203</v>
      </c>
      <c r="N84" s="115">
        <v>7</v>
      </c>
      <c r="O84" s="114">
        <f t="shared" ref="O84:P84" si="12">G72</f>
        <v>0</v>
      </c>
      <c r="P84" s="114">
        <f t="shared" si="12"/>
        <v>0</v>
      </c>
      <c r="Q84" s="112" t="str">
        <f>IF(H72&gt;0,LN(H72),"")</f>
        <v/>
      </c>
      <c r="R84" s="112" t="str">
        <f>IF(G72&gt;0,LN(G72/9.8),"")</f>
        <v/>
      </c>
      <c r="S84" s="53"/>
      <c r="T84" s="53"/>
      <c r="U84" s="13"/>
      <c r="V84" s="13"/>
      <c r="W84" s="13"/>
      <c r="X84" s="13"/>
    </row>
    <row r="85" spans="1:25" s="2" customFormat="1" ht="20.100000000000001" customHeight="1" x14ac:dyDescent="0.25">
      <c r="A85" s="242" t="s">
        <v>101</v>
      </c>
      <c r="B85" s="243"/>
      <c r="C85" s="243"/>
      <c r="D85" s="65" t="s">
        <v>97</v>
      </c>
      <c r="E85" s="218" t="str">
        <f>IF(E76="","",IF(E52="","",E86/$E$52))</f>
        <v/>
      </c>
      <c r="F85" s="219"/>
      <c r="G85" s="218" t="str">
        <f>IF(G76="","",IF(E52="","",G86/$E$52))</f>
        <v/>
      </c>
      <c r="H85" s="219"/>
      <c r="I85" s="218" t="str">
        <f>IF(I76="","",IF(E52="","",I86/$E$52))</f>
        <v/>
      </c>
      <c r="J85" s="219"/>
      <c r="K85" s="218" t="str">
        <f>IF(K76="","",IF(G52="","",K86/$E$52))</f>
        <v/>
      </c>
      <c r="L85" s="219"/>
      <c r="M85" s="64" t="s">
        <v>153</v>
      </c>
      <c r="N85" s="115">
        <v>8</v>
      </c>
      <c r="O85" s="114">
        <f t="shared" ref="O85:P85" si="13">G73</f>
        <v>0</v>
      </c>
      <c r="P85" s="114">
        <f t="shared" si="13"/>
        <v>0</v>
      </c>
      <c r="Q85" s="112" t="str">
        <f>IF(H73&gt;0,LN(H73),"")</f>
        <v/>
      </c>
      <c r="R85" s="112" t="str">
        <f>IF(G73&gt;0,LN(G73/9.8),"")</f>
        <v/>
      </c>
      <c r="W85" s="59"/>
    </row>
    <row r="86" spans="1:25" s="2" customFormat="1" ht="19.899999999999999" customHeight="1" x14ac:dyDescent="0.25">
      <c r="A86" s="266" t="s">
        <v>96</v>
      </c>
      <c r="B86" s="267"/>
      <c r="C86" s="267"/>
      <c r="D86" s="63" t="s">
        <v>89</v>
      </c>
      <c r="E86" s="268" t="str">
        <f>IF(ISNUMBER(E76),E80*(50/9.8)^(1/E76),"")</f>
        <v/>
      </c>
      <c r="F86" s="269"/>
      <c r="G86" s="268" t="str">
        <f>IF(ISNUMBER(G76),G80*(50/9.8)^(1/G76),"")</f>
        <v/>
      </c>
      <c r="H86" s="269"/>
      <c r="I86" s="268" t="str">
        <f>IF(ISNUMBER(I76),I80*(50/9.8)^(1/I76),"")</f>
        <v/>
      </c>
      <c r="J86" s="269"/>
      <c r="K86" s="268" t="str">
        <f>IF(ISNUMBER(K76),K80*(50/9.8)^(1/K76),"")</f>
        <v/>
      </c>
      <c r="L86" s="269"/>
      <c r="N86" s="115">
        <v>9</v>
      </c>
      <c r="O86" s="114">
        <f t="shared" ref="O86:P86" si="14">G74</f>
        <v>0</v>
      </c>
      <c r="P86" s="114">
        <f t="shared" si="14"/>
        <v>0</v>
      </c>
      <c r="Q86" s="112" t="str">
        <f>IF(H74&gt;0,LN(H74),"")</f>
        <v/>
      </c>
      <c r="R86" s="112" t="str">
        <f>IF(G74&gt;0,LN(G74/9.8),"")</f>
        <v/>
      </c>
    </row>
    <row r="87" spans="1:25" ht="7.5" customHeight="1" x14ac:dyDescent="0.25">
      <c r="N87" s="115">
        <v>10</v>
      </c>
      <c r="O87" s="114">
        <f t="shared" ref="O87:P87" si="15">G75</f>
        <v>0</v>
      </c>
      <c r="P87" s="114">
        <f t="shared" si="15"/>
        <v>0</v>
      </c>
      <c r="Q87" s="112" t="str">
        <f>IF(H75&gt;0,LN(H75),"")</f>
        <v/>
      </c>
      <c r="R87" s="112" t="str">
        <f>IF(G75&gt;0,LN(G75/9.8),"")</f>
        <v/>
      </c>
    </row>
    <row r="88" spans="1:25" s="2" customFormat="1" ht="20.100000000000001" customHeight="1" x14ac:dyDescent="0.25">
      <c r="A88" s="270" t="s">
        <v>102</v>
      </c>
      <c r="B88" s="74"/>
      <c r="C88" s="54"/>
      <c r="D88" s="270" t="s">
        <v>102</v>
      </c>
      <c r="E88" s="88"/>
      <c r="F88" s="75"/>
      <c r="G88" s="270" t="s">
        <v>102</v>
      </c>
      <c r="H88" s="75"/>
      <c r="I88" s="88"/>
      <c r="J88" s="270" t="s">
        <v>102</v>
      </c>
      <c r="K88" s="76"/>
      <c r="L88" s="77"/>
      <c r="M88" s="59"/>
      <c r="N88" s="115">
        <v>11</v>
      </c>
      <c r="O88" s="114">
        <f>I71</f>
        <v>0</v>
      </c>
      <c r="P88" s="114">
        <f>J71</f>
        <v>0</v>
      </c>
      <c r="Q88" s="112" t="str">
        <f>IF(J71&gt;0,LN(J71),"")</f>
        <v/>
      </c>
      <c r="R88" s="112" t="str">
        <f>IF(I71&gt;0,LN(I71/9.8),"")</f>
        <v/>
      </c>
      <c r="U88" s="59"/>
      <c r="V88" s="59"/>
      <c r="W88" s="59"/>
      <c r="X88" s="59"/>
      <c r="Y88" s="59"/>
    </row>
    <row r="89" spans="1:25" s="2" customFormat="1" ht="20.100000000000001" customHeight="1" x14ac:dyDescent="0.25">
      <c r="A89" s="271"/>
      <c r="B89" s="111"/>
      <c r="C89" s="110"/>
      <c r="D89" s="271"/>
      <c r="F89" s="116"/>
      <c r="G89" s="271"/>
      <c r="H89" s="116"/>
      <c r="J89" s="271"/>
      <c r="K89" s="117"/>
      <c r="L89" s="78"/>
      <c r="M89" s="59"/>
      <c r="N89" s="115">
        <v>12</v>
      </c>
      <c r="O89" s="114">
        <f t="shared" ref="O89:P89" si="16">I72</f>
        <v>0</v>
      </c>
      <c r="P89" s="114">
        <f t="shared" si="16"/>
        <v>0</v>
      </c>
      <c r="Q89" s="112" t="str">
        <f>IF(J72&gt;0,LN(J72),"")</f>
        <v/>
      </c>
      <c r="R89" s="112" t="str">
        <f>IF(I72&gt;0,LN(I72/9.8),"")</f>
        <v/>
      </c>
      <c r="U89" s="59"/>
      <c r="V89" s="59"/>
      <c r="W89" s="59"/>
      <c r="X89" s="59"/>
      <c r="Y89" s="59"/>
    </row>
    <row r="90" spans="1:25" s="2" customFormat="1" ht="20.100000000000001" customHeight="1" x14ac:dyDescent="0.25">
      <c r="A90" s="271"/>
      <c r="B90" s="111"/>
      <c r="C90" s="110"/>
      <c r="D90" s="271"/>
      <c r="F90" s="116"/>
      <c r="G90" s="271"/>
      <c r="H90" s="116"/>
      <c r="J90" s="271"/>
      <c r="K90" s="117"/>
      <c r="L90" s="78"/>
      <c r="M90" s="59"/>
      <c r="N90" s="115">
        <v>13</v>
      </c>
      <c r="O90" s="114">
        <f t="shared" ref="O90:P90" si="17">I73</f>
        <v>0</v>
      </c>
      <c r="P90" s="114">
        <f t="shared" si="17"/>
        <v>0</v>
      </c>
      <c r="Q90" s="112" t="str">
        <f>IF(J73&gt;0,LN(J73),"")</f>
        <v/>
      </c>
      <c r="R90" s="112" t="str">
        <f>IF(I73&gt;0,LN(I73/9.8),"")</f>
        <v/>
      </c>
      <c r="U90" s="59"/>
      <c r="V90" s="59"/>
      <c r="W90" s="59"/>
      <c r="X90" s="59"/>
      <c r="Y90" s="59"/>
    </row>
    <row r="91" spans="1:25" s="2" customFormat="1" ht="20.100000000000001" customHeight="1" x14ac:dyDescent="0.25">
      <c r="A91" s="271"/>
      <c r="B91" s="111"/>
      <c r="C91" s="110"/>
      <c r="D91" s="271"/>
      <c r="F91" s="116"/>
      <c r="G91" s="271"/>
      <c r="H91" s="116"/>
      <c r="J91" s="271"/>
      <c r="K91" s="117"/>
      <c r="L91" s="78"/>
      <c r="M91" s="59"/>
      <c r="N91" s="115">
        <v>14</v>
      </c>
      <c r="O91" s="114">
        <f t="shared" ref="O91:P91" si="18">I74</f>
        <v>0</v>
      </c>
      <c r="P91" s="114">
        <f t="shared" si="18"/>
        <v>0</v>
      </c>
      <c r="Q91" s="112" t="str">
        <f>IF(J74&gt;0,LN(J74),"")</f>
        <v/>
      </c>
      <c r="R91" s="112" t="str">
        <f>IF(I74&gt;0,LN(I74/9.8),"")</f>
        <v/>
      </c>
      <c r="U91" s="59"/>
      <c r="V91" s="59"/>
      <c r="W91" s="59"/>
      <c r="X91" s="59"/>
      <c r="Y91" s="59"/>
    </row>
    <row r="92" spans="1:25" s="2" customFormat="1" ht="20.100000000000001" customHeight="1" x14ac:dyDescent="0.25">
      <c r="A92" s="271"/>
      <c r="B92" s="111"/>
      <c r="C92" s="110"/>
      <c r="D92" s="271"/>
      <c r="F92" s="116"/>
      <c r="G92" s="271"/>
      <c r="H92" s="116"/>
      <c r="J92" s="271"/>
      <c r="K92" s="117"/>
      <c r="L92" s="78"/>
      <c r="M92" s="59"/>
      <c r="N92" s="115">
        <v>15</v>
      </c>
      <c r="O92" s="114">
        <f t="shared" ref="O92:P92" si="19">I75</f>
        <v>0</v>
      </c>
      <c r="P92" s="114">
        <f t="shared" si="19"/>
        <v>0</v>
      </c>
      <c r="Q92" s="112" t="str">
        <f>IF(J75&gt;0,LN(J75),"")</f>
        <v/>
      </c>
      <c r="R92" s="112" t="str">
        <f>IF(I75&gt;0,LN(I75/9.8),"")</f>
        <v/>
      </c>
      <c r="U92" s="59"/>
      <c r="V92" s="59"/>
      <c r="W92" s="59"/>
      <c r="X92" s="59"/>
      <c r="Y92" s="59"/>
    </row>
    <row r="93" spans="1:25" s="2" customFormat="1" ht="20.100000000000001" customHeight="1" x14ac:dyDescent="0.25">
      <c r="A93" s="271"/>
      <c r="B93" s="111"/>
      <c r="C93" s="110"/>
      <c r="D93" s="271"/>
      <c r="F93" s="116"/>
      <c r="G93" s="271"/>
      <c r="H93" s="116"/>
      <c r="J93" s="271"/>
      <c r="K93" s="117"/>
      <c r="L93" s="78"/>
      <c r="M93" s="59"/>
      <c r="N93" s="59"/>
      <c r="T93" s="59"/>
      <c r="U93" s="59"/>
      <c r="V93" s="59"/>
      <c r="W93" s="59"/>
      <c r="X93" s="59"/>
      <c r="Y93" s="59"/>
    </row>
    <row r="94" spans="1:25" s="2" customFormat="1" ht="20.100000000000001" customHeight="1" x14ac:dyDescent="0.25">
      <c r="A94" s="271"/>
      <c r="B94" s="111"/>
      <c r="C94" s="110"/>
      <c r="D94" s="271"/>
      <c r="F94" s="116"/>
      <c r="G94" s="271"/>
      <c r="H94" s="116"/>
      <c r="J94" s="271"/>
      <c r="K94" s="117"/>
      <c r="L94" s="78"/>
      <c r="M94" s="59"/>
      <c r="N94" s="59"/>
      <c r="T94" s="59"/>
      <c r="U94" s="59"/>
      <c r="V94" s="59"/>
      <c r="W94" s="59"/>
      <c r="X94" s="59"/>
      <c r="Y94" s="59"/>
    </row>
    <row r="95" spans="1:25" s="2" customFormat="1" ht="20.100000000000001" customHeight="1" x14ac:dyDescent="0.25">
      <c r="A95" s="271"/>
      <c r="B95" s="111"/>
      <c r="C95" s="110"/>
      <c r="D95" s="271"/>
      <c r="F95" s="116"/>
      <c r="G95" s="271"/>
      <c r="H95" s="116"/>
      <c r="J95" s="271"/>
      <c r="K95" s="117"/>
      <c r="L95" s="78"/>
      <c r="M95" s="59"/>
      <c r="N95" s="59"/>
      <c r="T95" s="59"/>
      <c r="U95" s="59"/>
      <c r="V95" s="59"/>
      <c r="W95" s="59"/>
      <c r="X95" s="59"/>
      <c r="Y95" s="59"/>
    </row>
    <row r="96" spans="1:25" s="2" customFormat="1" ht="20.100000000000001" customHeight="1" x14ac:dyDescent="0.25">
      <c r="A96" s="271"/>
      <c r="B96" s="111"/>
      <c r="C96" s="110"/>
      <c r="D96" s="271"/>
      <c r="F96" s="116"/>
      <c r="G96" s="271"/>
      <c r="H96" s="116"/>
      <c r="J96" s="271"/>
      <c r="K96" s="117"/>
      <c r="L96" s="78"/>
      <c r="M96" s="59"/>
      <c r="N96" s="59"/>
      <c r="T96" s="59"/>
      <c r="U96" s="59"/>
      <c r="V96" s="59"/>
      <c r="W96" s="59"/>
      <c r="X96" s="59"/>
      <c r="Y96" s="59"/>
    </row>
    <row r="97" spans="1:25" s="2" customFormat="1" ht="20.100000000000001" customHeight="1" x14ac:dyDescent="0.25">
      <c r="A97" s="79" t="str">
        <f>E69</f>
        <v>１回</v>
      </c>
      <c r="B97" s="80"/>
      <c r="C97" s="81"/>
      <c r="D97" s="82" t="str">
        <f>G69</f>
        <v>２回</v>
      </c>
      <c r="E97" s="118"/>
      <c r="F97" s="83"/>
      <c r="G97" s="82" t="str">
        <f>I69</f>
        <v>３回</v>
      </c>
      <c r="H97" s="83"/>
      <c r="I97" s="118"/>
      <c r="J97" s="119" t="str">
        <f>K69</f>
        <v>全測定点の平均</v>
      </c>
      <c r="K97" s="84"/>
      <c r="L97" s="85"/>
      <c r="M97" s="59"/>
      <c r="N97" s="59"/>
      <c r="T97" s="59"/>
      <c r="U97" s="59"/>
      <c r="V97" s="59"/>
      <c r="W97" s="59"/>
      <c r="X97" s="59"/>
      <c r="Y97" s="59"/>
    </row>
    <row r="98" spans="1:25" s="2" customFormat="1" ht="7.5" customHeight="1" x14ac:dyDescent="0.25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R98" s="2" t="str">
        <f>IF(ISNUMBER(AC69),EXP(AC69),"")</f>
        <v/>
      </c>
      <c r="X98" s="59"/>
      <c r="Y98" s="59"/>
    </row>
    <row r="99" spans="1:25" s="2" customFormat="1" ht="19.899999999999999" customHeight="1" x14ac:dyDescent="0.25">
      <c r="A99" s="86" t="s">
        <v>47</v>
      </c>
      <c r="B99" s="87"/>
      <c r="C99" s="87"/>
      <c r="D99" s="88"/>
      <c r="E99" s="87"/>
      <c r="F99" s="87"/>
      <c r="G99" s="87"/>
      <c r="H99" s="87"/>
      <c r="I99" s="87"/>
      <c r="J99" s="87"/>
      <c r="K99" s="87"/>
      <c r="L99" s="89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</row>
    <row r="100" spans="1:25" s="2" customFormat="1" ht="19.899999999999999" customHeight="1" x14ac:dyDescent="0.25">
      <c r="A100" s="90"/>
      <c r="B100" s="3"/>
      <c r="C100" s="3"/>
      <c r="D100" s="3"/>
      <c r="E100" s="3"/>
      <c r="L100" s="91"/>
    </row>
    <row r="101" spans="1:25" s="2" customFormat="1" ht="19.899999999999999" customHeight="1" x14ac:dyDescent="0.25">
      <c r="A101" s="90"/>
      <c r="B101" s="3"/>
      <c r="C101" s="3"/>
      <c r="D101" s="3"/>
      <c r="E101" s="3"/>
      <c r="L101" s="91"/>
    </row>
    <row r="102" spans="1:25" s="2" customFormat="1" ht="19.899999999999999" customHeight="1" x14ac:dyDescent="0.25">
      <c r="A102" s="90"/>
      <c r="B102" s="3"/>
      <c r="C102" s="3"/>
      <c r="D102" s="3"/>
      <c r="E102" s="3"/>
      <c r="L102" s="91"/>
    </row>
    <row r="103" spans="1:25" s="2" customFormat="1" ht="19.899999999999999" customHeight="1" x14ac:dyDescent="0.25">
      <c r="A103" s="90"/>
      <c r="B103" s="3"/>
      <c r="C103" s="3"/>
      <c r="D103" s="3"/>
      <c r="E103" s="3"/>
      <c r="L103" s="91"/>
    </row>
    <row r="104" spans="1:25" s="2" customFormat="1" ht="19.899999999999999" customHeight="1" x14ac:dyDescent="0.25">
      <c r="A104" s="90"/>
      <c r="B104" s="3"/>
      <c r="C104" s="3"/>
      <c r="D104" s="3"/>
      <c r="E104" s="3"/>
      <c r="L104" s="91"/>
    </row>
    <row r="105" spans="1:25" s="2" customFormat="1" ht="19.899999999999999" customHeight="1" x14ac:dyDescent="0.25">
      <c r="A105" s="90"/>
      <c r="B105" s="3"/>
      <c r="C105" s="3"/>
      <c r="D105" s="3"/>
      <c r="E105" s="3"/>
      <c r="L105" s="91"/>
    </row>
    <row r="106" spans="1:25" s="2" customFormat="1" ht="19.899999999999999" customHeight="1" x14ac:dyDescent="0.25">
      <c r="A106" s="90"/>
      <c r="B106" s="3"/>
      <c r="C106" s="3"/>
      <c r="D106" s="3"/>
      <c r="E106" s="3"/>
      <c r="L106" s="91"/>
    </row>
    <row r="107" spans="1:25" ht="19.899999999999999" customHeight="1" x14ac:dyDescent="0.25">
      <c r="A107" s="92"/>
      <c r="L107" s="93"/>
    </row>
    <row r="108" spans="1:25" ht="19.899999999999999" customHeight="1" x14ac:dyDescent="0.25">
      <c r="A108" s="92"/>
      <c r="L108" s="93"/>
    </row>
    <row r="109" spans="1:25" ht="19.899999999999999" customHeight="1" x14ac:dyDescent="0.25">
      <c r="A109" s="92"/>
      <c r="L109" s="93"/>
    </row>
    <row r="110" spans="1:25" ht="19.899999999999999" customHeight="1" x14ac:dyDescent="0.25">
      <c r="A110" s="94"/>
      <c r="B110" s="95"/>
      <c r="C110" s="95"/>
      <c r="D110" s="95"/>
      <c r="E110" s="95"/>
      <c r="F110" s="95"/>
      <c r="G110" s="95"/>
      <c r="H110" s="95"/>
      <c r="I110" s="95"/>
      <c r="J110" s="95"/>
      <c r="K110" s="95"/>
      <c r="L110" s="96"/>
    </row>
    <row r="111" spans="1:25" s="2" customFormat="1" ht="24" customHeight="1" x14ac:dyDescent="0.25">
      <c r="A111" s="178" t="s">
        <v>110</v>
      </c>
      <c r="B111" s="178"/>
      <c r="C111" s="178"/>
      <c r="D111" s="178"/>
      <c r="E111" s="178"/>
      <c r="F111" s="178"/>
      <c r="G111" s="178"/>
      <c r="H111" s="178"/>
      <c r="I111" s="178"/>
      <c r="J111" s="178"/>
      <c r="K111" s="178"/>
      <c r="L111" s="178"/>
      <c r="R111" s="166"/>
      <c r="S111" s="166"/>
      <c r="T111" s="166"/>
      <c r="U111" s="166"/>
      <c r="V111" s="166"/>
      <c r="W111" s="166"/>
      <c r="X111" s="166"/>
    </row>
    <row r="112" spans="1:25" s="2" customFormat="1" ht="24" customHeight="1" x14ac:dyDescent="0.25">
      <c r="A112" s="97" t="s">
        <v>112</v>
      </c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R112" s="3"/>
      <c r="S112" s="3"/>
      <c r="T112" s="3"/>
      <c r="U112" s="3"/>
      <c r="V112" s="3"/>
      <c r="W112" s="3"/>
      <c r="X112" s="3"/>
    </row>
    <row r="113" spans="1:33" s="2" customFormat="1" ht="20.100000000000001" customHeight="1" x14ac:dyDescent="0.25">
      <c r="A113" s="224" t="s">
        <v>94</v>
      </c>
      <c r="B113" s="225"/>
      <c r="C113" s="249" t="s">
        <v>106</v>
      </c>
      <c r="D113" s="250"/>
      <c r="E113" s="216" t="s">
        <v>77</v>
      </c>
      <c r="F113" s="217"/>
      <c r="G113" s="216" t="s">
        <v>79</v>
      </c>
      <c r="H113" s="217"/>
      <c r="I113" s="216" t="s">
        <v>78</v>
      </c>
      <c r="J113" s="217"/>
      <c r="K113" s="216" t="s">
        <v>113</v>
      </c>
      <c r="L113" s="217"/>
      <c r="N113" s="55" t="s">
        <v>63</v>
      </c>
      <c r="O113" s="53" t="str">
        <f>IF(COUNTIF(E115:E119,"&gt;0")&gt;2,INTERCEPT(O114:O118,P114:P118),"")</f>
        <v/>
      </c>
      <c r="P113" s="53" t="str">
        <f>IF(COUNTIF(F115:F119,"&gt;0")&gt;2,SLOPE(O114:O118,P114:P118),"")</f>
        <v/>
      </c>
      <c r="Q113" s="53" t="str">
        <f>IF(ISNUMBER(O113),EXP(O113),"")</f>
        <v/>
      </c>
      <c r="R113" s="53" t="str">
        <f>IF(ISNUMBER(P113),1/P113,"")</f>
        <v/>
      </c>
      <c r="S113" s="55" t="s">
        <v>62</v>
      </c>
      <c r="T113" s="53" t="str">
        <f>IF(COUNTIF(G115:G119,"&gt;0")&gt;2,INTERCEPT(T114:T118,U114:U118),"")</f>
        <v/>
      </c>
      <c r="U113" s="53" t="str">
        <f>IF(COUNTIF(H115:H119,"&gt;0")&gt;2,SLOPE(T114:T118,U114:U118),"")</f>
        <v/>
      </c>
      <c r="V113" s="53" t="str">
        <f>IF(ISNUMBER(T113),EXP(T113),"")</f>
        <v/>
      </c>
      <c r="W113" s="53" t="str">
        <f>IF(ISNUMBER(U113),1/U113,"")</f>
        <v/>
      </c>
      <c r="X113" s="55" t="s">
        <v>64</v>
      </c>
      <c r="Y113" s="53" t="str">
        <f>IF(COUNTIF(I115:I119,"&gt;0")&gt;2,INTERCEPT(Y114:Y118,Z114:Z118),"")</f>
        <v/>
      </c>
      <c r="Z113" s="53" t="str">
        <f>IF(COUNTIF(J115:J119,"&gt;0")&gt;2,SLOPE(Y114:Y118,Z114:Z118),"")</f>
        <v/>
      </c>
      <c r="AA113" s="53" t="str">
        <f>IF(ISNUMBER(Y113),EXP(Y113),"")</f>
        <v/>
      </c>
      <c r="AB113" s="53" t="str">
        <f>IF(ISNUMBER(Z113),1/Z113,"")</f>
        <v/>
      </c>
      <c r="AC113" s="55" t="s">
        <v>113</v>
      </c>
      <c r="AD113" s="53" t="str">
        <f>IF(COUNTIF(K115:K119,"&gt;0")&gt;2,INTERCEPT(AD114:AD118,AE114:AE118),"")</f>
        <v/>
      </c>
      <c r="AE113" s="53" t="str">
        <f>IF(COUNTIF(K115:K119,"&gt;0")&gt;2,SLOPE(AD114:AD118,AE114:AE118),"")</f>
        <v/>
      </c>
      <c r="AF113" s="53" t="str">
        <f>IF(ISNUMBER(AD113),EXP(AD113),"")</f>
        <v/>
      </c>
      <c r="AG113" s="53" t="str">
        <f>IF(ISNUMBER(AE113),1/AE113,"")</f>
        <v/>
      </c>
    </row>
    <row r="114" spans="1:33" s="2" customFormat="1" ht="20.100000000000001" customHeight="1" x14ac:dyDescent="0.25">
      <c r="A114" s="226"/>
      <c r="B114" s="227"/>
      <c r="C114" s="238" t="s">
        <v>61</v>
      </c>
      <c r="D114" s="239"/>
      <c r="E114" s="56" t="s">
        <v>85</v>
      </c>
      <c r="F114" s="57" t="s">
        <v>86</v>
      </c>
      <c r="G114" s="56" t="s">
        <v>85</v>
      </c>
      <c r="H114" s="57" t="s">
        <v>86</v>
      </c>
      <c r="I114" s="56" t="s">
        <v>85</v>
      </c>
      <c r="J114" s="57" t="s">
        <v>86</v>
      </c>
      <c r="K114" s="56" t="s">
        <v>85</v>
      </c>
      <c r="L114" s="57" t="s">
        <v>86</v>
      </c>
      <c r="N114" s="53">
        <v>1</v>
      </c>
      <c r="O114" s="53" t="str">
        <f>IF(F115&gt;0,LN(F115),"")</f>
        <v/>
      </c>
      <c r="P114" s="53" t="str">
        <f>IF(E115&gt;0,LN(E115/9.8),"")</f>
        <v/>
      </c>
      <c r="Q114" s="58" t="s">
        <v>109</v>
      </c>
      <c r="R114" s="53" t="str">
        <f>IF(COUNTIF(E115:E119,"&gt;0")&gt;2,RSQ(O114:O118,P114:P118),"")</f>
        <v/>
      </c>
      <c r="S114" s="53">
        <v>1</v>
      </c>
      <c r="T114" s="53" t="str">
        <f>IF(H115&gt;0,LN(H115),"")</f>
        <v/>
      </c>
      <c r="U114" s="53" t="str">
        <f>IF(G115&gt;0,LN(G115/9.8),"")</f>
        <v/>
      </c>
      <c r="V114" s="58" t="s">
        <v>109</v>
      </c>
      <c r="W114" s="53" t="str">
        <f>IF(COUNTIF(G115:G119,"&gt;0")&gt;2,RSQ(T114:T118,U114:U118),"")</f>
        <v/>
      </c>
      <c r="X114" s="53">
        <v>1</v>
      </c>
      <c r="Y114" s="53" t="str">
        <f>IF(J115&gt;0,LN(J115),"")</f>
        <v/>
      </c>
      <c r="Z114" s="53" t="str">
        <f>IF(I115&gt;0,LN(I115/9.8),"")</f>
        <v/>
      </c>
      <c r="AA114" s="58" t="s">
        <v>109</v>
      </c>
      <c r="AB114" s="53" t="str">
        <f>IF(COUNTIF(I115:I119,"&gt;0")&gt;2,RSQ(Y114:Y118,Z114:Z118),"")</f>
        <v/>
      </c>
      <c r="AC114" s="53">
        <v>1</v>
      </c>
      <c r="AD114" s="53" t="str">
        <f>IF(L115&gt;0,LN(L115),"")</f>
        <v/>
      </c>
      <c r="AE114" s="53" t="str">
        <f>IF(K115&gt;0,LN(K115/9.8),"")</f>
        <v/>
      </c>
      <c r="AF114" s="58" t="s">
        <v>109</v>
      </c>
      <c r="AG114" s="53" t="str">
        <f>IF(COUNTIF(K115:K119,"&gt;0")&gt;2,RSQ(AD114:AD118,AE114:AE118),"")</f>
        <v/>
      </c>
    </row>
    <row r="115" spans="1:33" s="2" customFormat="1" ht="20.100000000000001" customHeight="1" x14ac:dyDescent="0.25">
      <c r="A115" s="226"/>
      <c r="B115" s="227"/>
      <c r="C115" s="238">
        <v>1</v>
      </c>
      <c r="D115" s="239"/>
      <c r="E115" s="101"/>
      <c r="F115" s="102"/>
      <c r="G115" s="101"/>
      <c r="H115" s="102"/>
      <c r="I115" s="101"/>
      <c r="J115" s="102"/>
      <c r="K115" s="101"/>
      <c r="L115" s="102"/>
      <c r="M115" s="59"/>
      <c r="N115" s="53">
        <v>2</v>
      </c>
      <c r="O115" s="53" t="str">
        <f>IF(F116&gt;0,LN(F116),"")</f>
        <v/>
      </c>
      <c r="P115" s="53" t="str">
        <f>IF(E116&gt;0,LN(E116/9.8),"")</f>
        <v/>
      </c>
      <c r="Q115" s="58" t="s">
        <v>0</v>
      </c>
      <c r="R115" s="53">
        <f>EXP(IF(COUNTIF(E115:E119,"&gt;0")&gt;2,STEYX(O114:O118,P114:P118),0))</f>
        <v>1</v>
      </c>
      <c r="S115" s="53">
        <v>2</v>
      </c>
      <c r="T115" s="53" t="str">
        <f t="shared" ref="T115:T118" si="20">IF(H116&gt;0,LN(H116),"")</f>
        <v/>
      </c>
      <c r="U115" s="53" t="str">
        <f t="shared" ref="U115:U118" si="21">IF(G116&gt;0,LN(G116/9.8),"")</f>
        <v/>
      </c>
      <c r="V115" s="58" t="s">
        <v>0</v>
      </c>
      <c r="W115" s="53">
        <f>EXP(IF(COUNTIF(G115:G119,"&gt;0")&gt;2,STEYX(T114:T118,U114:U118),0))</f>
        <v>1</v>
      </c>
      <c r="X115" s="53">
        <v>2</v>
      </c>
      <c r="Y115" s="53" t="str">
        <f t="shared" ref="Y115:Y118" si="22">IF(J116&gt;0,LN(J116),"")</f>
        <v/>
      </c>
      <c r="Z115" s="53" t="str">
        <f t="shared" ref="Z115:Z118" si="23">IF(I116&gt;0,LN(I116/9.8),"")</f>
        <v/>
      </c>
      <c r="AA115" s="58" t="s">
        <v>0</v>
      </c>
      <c r="AB115" s="53">
        <f>EXP(IF(COUNTIF(I115:I119,"&gt;0")&gt;2,STEYX(Y114:Y118,Z114:Z118),0))</f>
        <v>1</v>
      </c>
      <c r="AC115" s="53">
        <v>2</v>
      </c>
      <c r="AD115" s="53" t="str">
        <f t="shared" ref="AD115:AD118" si="24">IF(L116&gt;0,LN(L116),"")</f>
        <v/>
      </c>
      <c r="AE115" s="53" t="str">
        <f t="shared" ref="AE115:AE118" si="25">IF(K116&gt;0,LN(K116/9.8),"")</f>
        <v/>
      </c>
      <c r="AF115" s="58" t="s">
        <v>0</v>
      </c>
      <c r="AG115" s="53">
        <f>EXP(IF(COUNTIF(K115:K119,"&gt;0")&gt;2,STEYX(AD114:AD118,AE114:AE118),0))</f>
        <v>1</v>
      </c>
    </row>
    <row r="116" spans="1:33" s="2" customFormat="1" ht="20.100000000000001" customHeight="1" x14ac:dyDescent="0.25">
      <c r="A116" s="226"/>
      <c r="B116" s="227"/>
      <c r="C116" s="238">
        <v>2</v>
      </c>
      <c r="D116" s="239"/>
      <c r="E116" s="101"/>
      <c r="F116" s="102"/>
      <c r="G116" s="101"/>
      <c r="H116" s="102"/>
      <c r="I116" s="101"/>
      <c r="J116" s="102"/>
      <c r="K116" s="101"/>
      <c r="L116" s="102"/>
      <c r="M116" s="59"/>
      <c r="N116" s="53">
        <v>3</v>
      </c>
      <c r="O116" s="53" t="str">
        <f>IF(F117&gt;0,LN(F117),"")</f>
        <v/>
      </c>
      <c r="P116" s="53" t="str">
        <f>IF(E117&gt;0,LN(E117/9.8),"")</f>
        <v/>
      </c>
      <c r="Q116" s="53" t="str">
        <f>IF(ISNUMBER(O113),EXP(O113),"")</f>
        <v/>
      </c>
      <c r="R116" s="53">
        <v>1</v>
      </c>
      <c r="S116" s="53">
        <v>3</v>
      </c>
      <c r="T116" s="53" t="str">
        <f t="shared" si="20"/>
        <v/>
      </c>
      <c r="U116" s="53" t="str">
        <f t="shared" si="21"/>
        <v/>
      </c>
      <c r="V116" s="53" t="str">
        <f>IF(ISNUMBER(T113),EXP(T113),"")</f>
        <v/>
      </c>
      <c r="W116" s="53">
        <v>1</v>
      </c>
      <c r="X116" s="53">
        <v>3</v>
      </c>
      <c r="Y116" s="53" t="str">
        <f t="shared" si="22"/>
        <v/>
      </c>
      <c r="Z116" s="53" t="str">
        <f t="shared" si="23"/>
        <v/>
      </c>
      <c r="AA116" s="53" t="str">
        <f>IF(ISNUMBER(Y113),EXP(Y113),"")</f>
        <v/>
      </c>
      <c r="AB116" s="53">
        <v>1</v>
      </c>
      <c r="AC116" s="53">
        <v>3</v>
      </c>
      <c r="AD116" s="53" t="str">
        <f t="shared" si="24"/>
        <v/>
      </c>
      <c r="AE116" s="53" t="str">
        <f t="shared" si="25"/>
        <v/>
      </c>
      <c r="AF116" s="53" t="str">
        <f>IF(ISNUMBER(AD113),EXP(AD113),"")</f>
        <v/>
      </c>
      <c r="AG116" s="53">
        <v>1</v>
      </c>
    </row>
    <row r="117" spans="1:33" s="2" customFormat="1" ht="20.100000000000001" customHeight="1" x14ac:dyDescent="0.25">
      <c r="A117" s="226"/>
      <c r="B117" s="227"/>
      <c r="C117" s="238">
        <v>3</v>
      </c>
      <c r="D117" s="239"/>
      <c r="E117" s="101"/>
      <c r="F117" s="102"/>
      <c r="G117" s="101"/>
      <c r="H117" s="102"/>
      <c r="I117" s="101"/>
      <c r="J117" s="102"/>
      <c r="K117" s="101"/>
      <c r="L117" s="102"/>
      <c r="M117" s="59"/>
      <c r="N117" s="53">
        <v>4</v>
      </c>
      <c r="O117" s="53" t="str">
        <f>IF(F118&gt;0,LN(F118),"")</f>
        <v/>
      </c>
      <c r="P117" s="53" t="str">
        <f>IF(E118&gt;0,LN(E118/9.8),"")</f>
        <v/>
      </c>
      <c r="Q117" s="53" t="str">
        <f>IF(ISNUMBER(O113),EXP(O113),"")</f>
        <v/>
      </c>
      <c r="R117" s="53">
        <v>9.8000000000000007</v>
      </c>
      <c r="S117" s="53">
        <v>4</v>
      </c>
      <c r="T117" s="53" t="str">
        <f t="shared" si="20"/>
        <v/>
      </c>
      <c r="U117" s="53" t="str">
        <f t="shared" si="21"/>
        <v/>
      </c>
      <c r="V117" s="53" t="str">
        <f>IF(ISNUMBER(T113),EXP(T113),"")</f>
        <v/>
      </c>
      <c r="W117" s="53">
        <v>9.8000000000000007</v>
      </c>
      <c r="X117" s="53">
        <v>4</v>
      </c>
      <c r="Y117" s="53" t="str">
        <f t="shared" si="22"/>
        <v/>
      </c>
      <c r="Z117" s="53" t="str">
        <f t="shared" si="23"/>
        <v/>
      </c>
      <c r="AA117" s="53" t="str">
        <f>IF(ISNUMBER(Y113),EXP(Y113),"")</f>
        <v/>
      </c>
      <c r="AB117" s="53">
        <v>9.8000000000000007</v>
      </c>
      <c r="AC117" s="53">
        <v>4</v>
      </c>
      <c r="AD117" s="53" t="str">
        <f t="shared" si="24"/>
        <v/>
      </c>
      <c r="AE117" s="53" t="str">
        <f t="shared" si="25"/>
        <v/>
      </c>
      <c r="AF117" s="53" t="str">
        <f>IF(ISNUMBER(AD113),EXP(AD113),"")</f>
        <v/>
      </c>
      <c r="AG117" s="53">
        <v>9.8000000000000007</v>
      </c>
    </row>
    <row r="118" spans="1:33" s="2" customFormat="1" ht="20.100000000000001" customHeight="1" x14ac:dyDescent="0.25">
      <c r="A118" s="226"/>
      <c r="B118" s="227"/>
      <c r="C118" s="238">
        <v>4</v>
      </c>
      <c r="D118" s="239"/>
      <c r="E118" s="101"/>
      <c r="F118" s="102"/>
      <c r="G118" s="101"/>
      <c r="H118" s="102"/>
      <c r="I118" s="101"/>
      <c r="J118" s="102"/>
      <c r="K118" s="101"/>
      <c r="L118" s="102"/>
      <c r="M118" s="59"/>
      <c r="N118" s="53">
        <v>5</v>
      </c>
      <c r="O118" s="53" t="str">
        <f>IF(F119&gt;0,LN(F119),"")</f>
        <v/>
      </c>
      <c r="P118" s="53" t="str">
        <f>IF(E119&gt;0,LN(E119/9.8),"")</f>
        <v/>
      </c>
      <c r="Q118" s="53" t="str">
        <f>IF(ISNUMBER(P113),IF(P113*(1/9.8)^O113&gt;100,P113*(1/9.8)^O113,100),"")</f>
        <v/>
      </c>
      <c r="R118" s="53" t="str">
        <f>IF(ISNUMBER(Q113),IF(Q113*(1/9.8)^P113&gt;100,1,9.8*(100/Q113)^(1/P113)),"")</f>
        <v/>
      </c>
      <c r="S118" s="53">
        <v>5</v>
      </c>
      <c r="T118" s="53" t="str">
        <f t="shared" si="20"/>
        <v/>
      </c>
      <c r="U118" s="53" t="str">
        <f t="shared" si="21"/>
        <v/>
      </c>
      <c r="V118" s="53" t="str">
        <f>IF(ISNUMBER(U113),IF(U113*(1/9.8)^T113&gt;100,U113*(1/9.8)^T113,100),"")</f>
        <v/>
      </c>
      <c r="W118" s="53" t="str">
        <f>IF(ISNUMBER(V113),IF(V113*(1/9.8)^U113&gt;100,1,9.8*(100/V113)^(1/U113)),"")</f>
        <v/>
      </c>
      <c r="X118" s="53">
        <v>5</v>
      </c>
      <c r="Y118" s="53" t="str">
        <f t="shared" si="22"/>
        <v/>
      </c>
      <c r="Z118" s="53" t="str">
        <f t="shared" si="23"/>
        <v/>
      </c>
      <c r="AA118" s="53" t="str">
        <f>IF(ISNUMBER(Z113),IF(Z113*(1/9.8)^Y113&gt;100,Z113*(1/9.8)^Y113,100),"")</f>
        <v/>
      </c>
      <c r="AB118" s="53" t="str">
        <f>IF(ISNUMBER(AA113),IF(AA113*(1/9.8)^Z113&gt;100,1,9.8*(100/AA113)^(1/Z113)),"")</f>
        <v/>
      </c>
      <c r="AC118" s="53">
        <v>5</v>
      </c>
      <c r="AD118" s="53" t="str">
        <f t="shared" si="24"/>
        <v/>
      </c>
      <c r="AE118" s="53" t="str">
        <f t="shared" si="25"/>
        <v/>
      </c>
      <c r="AF118" s="53" t="str">
        <f>IF(ISNUMBER(AE113),IF(AE113*(1/9.8)^AD113&gt;100,AE113*(1/9.8)^AD113,100),"")</f>
        <v/>
      </c>
      <c r="AG118" s="53" t="str">
        <f>IF(ISNUMBER(AF113),IF(AF113*(1/9.8)^AE113&gt;100,1,9.8*(100/AF113)^(1/AE113)),"")</f>
        <v/>
      </c>
    </row>
    <row r="119" spans="1:33" s="2" customFormat="1" ht="20.100000000000001" customHeight="1" x14ac:dyDescent="0.25">
      <c r="A119" s="228"/>
      <c r="B119" s="229"/>
      <c r="C119" s="240">
        <v>5</v>
      </c>
      <c r="D119" s="241"/>
      <c r="E119" s="103"/>
      <c r="F119" s="104"/>
      <c r="G119" s="103"/>
      <c r="H119" s="104"/>
      <c r="I119" s="103"/>
      <c r="J119" s="104"/>
      <c r="K119" s="103"/>
      <c r="L119" s="104"/>
      <c r="M119" s="59"/>
      <c r="N119" s="53"/>
      <c r="O119" s="53"/>
      <c r="P119" s="53"/>
      <c r="Q119" s="53" t="str">
        <f>IF(ISNUMBER(Q113),IF(Q113*(100/9.8)^P113&lt;10000,Q113*(100/9.8)^P113,10000),"")</f>
        <v/>
      </c>
      <c r="R119" s="53" t="str">
        <f>IF(ISNUMBER(Q113),IF(Q113*(100/9.8)^P113&lt;10000,100,9.8*(10000/Q113)^(1/P113)),"")</f>
        <v/>
      </c>
      <c r="S119" s="53"/>
      <c r="T119" s="53"/>
      <c r="U119" s="53"/>
      <c r="V119" s="53" t="str">
        <f>IF(ISNUMBER(V113),IF(V113*(100/9.8)^U113&lt;10000,V113*(100/9.8)^U113,10000),"")</f>
        <v/>
      </c>
      <c r="W119" s="53" t="str">
        <f>IF(ISNUMBER(V113),IF(V113*(100/9.8)^U113&lt;10000,100,9.8*(10000/V113)^(1/U113)),"")</f>
        <v/>
      </c>
      <c r="X119" s="53"/>
      <c r="Y119" s="53"/>
      <c r="Z119" s="53"/>
      <c r="AA119" s="53" t="str">
        <f>IF(ISNUMBER(AA113),IF(AA113*(100/9.8)^Z113&lt;10000,AA113*(100/9.8)^Z113,10000),"")</f>
        <v/>
      </c>
      <c r="AB119" s="53" t="str">
        <f>IF(ISNUMBER(AA113),IF(AA113*(100/9.8)^Z113&lt;10000,100,9.8*(10000/AA113)^(1/Z113)),"")</f>
        <v/>
      </c>
      <c r="AC119" s="53"/>
      <c r="AD119" s="53"/>
      <c r="AE119" s="53"/>
      <c r="AF119" s="53" t="str">
        <f>IF(ISNUMBER(AF113),IF(AF113*(100/9.8)^AE113&lt;10000,AF113*(100/9.8)^AE113,10000),"")</f>
        <v/>
      </c>
      <c r="AG119" s="53" t="str">
        <f>IF(ISNUMBER(AF113),IF(AF113*(100/9.8)^AE113&lt;10000,100,9.8*(10000/AF113)^(1/AE113)),"")</f>
        <v/>
      </c>
    </row>
    <row r="120" spans="1:33" s="2" customFormat="1" ht="20.100000000000001" customHeight="1" x14ac:dyDescent="0.25">
      <c r="A120" s="242" t="s">
        <v>100</v>
      </c>
      <c r="B120" s="243"/>
      <c r="C120" s="243"/>
      <c r="D120" s="65" t="s">
        <v>87</v>
      </c>
      <c r="E120" s="275" t="str">
        <f>R113</f>
        <v/>
      </c>
      <c r="F120" s="276"/>
      <c r="G120" s="275" t="str">
        <f>W113</f>
        <v/>
      </c>
      <c r="H120" s="276"/>
      <c r="I120" s="275" t="str">
        <f>AB113</f>
        <v/>
      </c>
      <c r="J120" s="276"/>
      <c r="K120" s="275" t="str">
        <f>AG113</f>
        <v/>
      </c>
      <c r="L120" s="276"/>
      <c r="M120" s="25"/>
      <c r="N120" s="61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</row>
    <row r="121" spans="1:33" s="2" customFormat="1" ht="19.899999999999999" customHeight="1" x14ac:dyDescent="0.25">
      <c r="A121" s="292" t="s">
        <v>95</v>
      </c>
      <c r="B121" s="293"/>
      <c r="C121" s="293"/>
      <c r="D121" s="293"/>
      <c r="E121" s="294" t="str">
        <f>R114</f>
        <v/>
      </c>
      <c r="F121" s="295"/>
      <c r="G121" s="294" t="str">
        <f>W114</f>
        <v/>
      </c>
      <c r="H121" s="295"/>
      <c r="I121" s="294" t="str">
        <f>IF(I120="","",AB114)</f>
        <v/>
      </c>
      <c r="J121" s="295"/>
      <c r="K121" s="296" t="str">
        <f>IF(K120="","",AG114)</f>
        <v/>
      </c>
      <c r="L121" s="297"/>
    </row>
    <row r="122" spans="1:33" s="2" customFormat="1" ht="20.100000000000001" customHeight="1" x14ac:dyDescent="0.25">
      <c r="A122" s="272" t="s">
        <v>99</v>
      </c>
      <c r="B122" s="273"/>
      <c r="C122" s="274" t="s">
        <v>90</v>
      </c>
      <c r="D122" s="274"/>
      <c r="E122" s="220" t="str">
        <f>IF(AND(ISNUMBER(E123),E120&gt;=1,E120&lt;=2),E123/9.8^(1/E120),"")</f>
        <v/>
      </c>
      <c r="F122" s="221"/>
      <c r="G122" s="220" t="str">
        <f t="shared" ref="G122" si="26">IF(AND(ISNUMBER(G123),G120&gt;=1,G120&lt;=2),G123/9.8^(1/G120),"")</f>
        <v/>
      </c>
      <c r="H122" s="221"/>
      <c r="I122" s="220" t="str">
        <f t="shared" ref="I122" si="27">IF(AND(ISNUMBER(I123),I120&gt;=1,I120&lt;=2),I123/9.8^(1/I120),"")</f>
        <v/>
      </c>
      <c r="J122" s="221"/>
      <c r="K122" s="220" t="str">
        <f t="shared" ref="K122" si="28">IF(AND(ISNUMBER(K123),K120&gt;=1,K120&lt;=2),K123/9.8^(1/K120),"")</f>
        <v/>
      </c>
      <c r="L122" s="221"/>
      <c r="M122" s="64"/>
      <c r="N122" s="64"/>
    </row>
    <row r="123" spans="1:33" s="2" customFormat="1" ht="20.100000000000001" customHeight="1" x14ac:dyDescent="0.25">
      <c r="A123" s="230" t="s">
        <v>107</v>
      </c>
      <c r="B123" s="231"/>
      <c r="C123" s="231"/>
      <c r="D123" s="66" t="s">
        <v>89</v>
      </c>
      <c r="E123" s="220" t="str">
        <f>Q113</f>
        <v/>
      </c>
      <c r="F123" s="221"/>
      <c r="G123" s="220" t="str">
        <f>V113</f>
        <v/>
      </c>
      <c r="H123" s="221"/>
      <c r="I123" s="220" t="str">
        <f>AA113</f>
        <v/>
      </c>
      <c r="J123" s="221"/>
      <c r="K123" s="220" t="str">
        <f>AF113</f>
        <v/>
      </c>
      <c r="L123" s="221"/>
      <c r="M123" s="69"/>
      <c r="N123" s="69"/>
    </row>
    <row r="124" spans="1:33" s="2" customFormat="1" ht="20.100000000000001" customHeight="1" x14ac:dyDescent="0.25">
      <c r="A124" s="230" t="s">
        <v>108</v>
      </c>
      <c r="B124" s="231"/>
      <c r="C124" s="231"/>
      <c r="D124" s="231"/>
      <c r="E124" s="255" t="str">
        <f>IF(E120="","",(1/0.36)*((((353/(273+$E$66))/2)^(1/2))*((1/9.8)^(1/2))))</f>
        <v/>
      </c>
      <c r="F124" s="256"/>
      <c r="G124" s="255" t="str">
        <f t="shared" ref="G124" si="29">IF(G120="","",(1/0.36)*((((353/(273+$E$66))/2)^(1/2))*((1/9.8)^(1/2))))</f>
        <v/>
      </c>
      <c r="H124" s="256"/>
      <c r="I124" s="255" t="str">
        <f t="shared" ref="I124" si="30">IF(I120="","",(1/0.36)*((((353/(273+$E$66))/2)^(1/2))*((1/9.8)^(1/2))))</f>
        <v/>
      </c>
      <c r="J124" s="256"/>
      <c r="K124" s="255" t="str">
        <f t="shared" ref="K124" si="31">IF(K120="","",(1/0.36)*((((353/(273+$E$66))/2)^(1/2))*((1/9.8)^(1/2))))</f>
        <v/>
      </c>
      <c r="L124" s="256"/>
      <c r="M124" s="68"/>
      <c r="N124" s="68"/>
    </row>
    <row r="125" spans="1:33" s="2" customFormat="1" ht="20.100000000000001" customHeight="1" x14ac:dyDescent="0.25">
      <c r="A125" s="230" t="s">
        <v>104</v>
      </c>
      <c r="B125" s="231"/>
      <c r="C125" s="231"/>
      <c r="D125" s="66" t="s">
        <v>88</v>
      </c>
      <c r="E125" s="247" t="str">
        <f>IF(E120="","",ROUND(E123*E124,(3-1)-INT(LOG(ABS(E123*E124)))))</f>
        <v/>
      </c>
      <c r="F125" s="248"/>
      <c r="G125" s="247" t="str">
        <f>IF(G120="","",ROUND(G123*G124,(3-1)-INT(LOG(ABS(G123*G124)))))</f>
        <v/>
      </c>
      <c r="H125" s="248"/>
      <c r="I125" s="247" t="str">
        <f>IF(I120="","",ROUND(I123*I124,(3-1)-INT(LOG(ABS(I123*I124)))))</f>
        <v/>
      </c>
      <c r="J125" s="248"/>
      <c r="K125" s="247" t="str">
        <f>IF(K120="","",ROUND(K123*K124,(3-1)-INT(LOG(ABS(K123*K124)))))</f>
        <v/>
      </c>
      <c r="L125" s="248"/>
      <c r="M125" s="69"/>
      <c r="N125" s="69"/>
    </row>
    <row r="126" spans="1:33" s="2" customFormat="1" ht="20.100000000000001" customHeight="1" x14ac:dyDescent="0.25">
      <c r="A126" s="298" t="s">
        <v>105</v>
      </c>
      <c r="B126" s="299"/>
      <c r="C126" s="299"/>
      <c r="D126" s="98" t="s">
        <v>98</v>
      </c>
      <c r="E126" s="71" t="str">
        <f>IF(E120="","",E125/$E$55)</f>
        <v/>
      </c>
      <c r="F126" s="72" t="str">
        <f>IF(E120="","",E125/$E$55)</f>
        <v/>
      </c>
      <c r="G126" s="71" t="str">
        <f>IF(G120="","",G125/$E$55)</f>
        <v/>
      </c>
      <c r="H126" s="72" t="str">
        <f>IF(G120="","",G125/$E$55)</f>
        <v/>
      </c>
      <c r="I126" s="71" t="str">
        <f>IF(I120="","",I125/$E$55)</f>
        <v/>
      </c>
      <c r="J126" s="72" t="str">
        <f>IF(I120="","",I125/$E$55)</f>
        <v/>
      </c>
      <c r="K126" s="71" t="str">
        <f>IF(K120="","",K125/$E$55)</f>
        <v/>
      </c>
      <c r="L126" s="72" t="str">
        <f>IF(K120="","",K125/$E$55)</f>
        <v/>
      </c>
      <c r="M126" s="64"/>
      <c r="N126" s="64"/>
      <c r="O126" s="3"/>
      <c r="P126" s="13"/>
      <c r="Q126" s="13"/>
      <c r="R126" s="3"/>
      <c r="S126" s="13"/>
      <c r="T126" s="13"/>
      <c r="U126" s="13"/>
      <c r="V126" s="13"/>
      <c r="W126" s="13"/>
      <c r="X126" s="13"/>
    </row>
    <row r="127" spans="1:33" s="2" customFormat="1" ht="18" customHeight="1" x14ac:dyDescent="0.25">
      <c r="A127" s="283" t="s">
        <v>111</v>
      </c>
      <c r="B127" s="284"/>
      <c r="C127" s="284"/>
      <c r="D127" s="285"/>
      <c r="E127" s="277"/>
      <c r="F127" s="278"/>
      <c r="G127" s="277"/>
      <c r="H127" s="278"/>
      <c r="I127" s="277"/>
      <c r="J127" s="278"/>
      <c r="K127" s="277"/>
      <c r="L127" s="278"/>
    </row>
    <row r="128" spans="1:33" s="2" customFormat="1" ht="18" customHeight="1" x14ac:dyDescent="0.25">
      <c r="A128" s="286"/>
      <c r="B128" s="287"/>
      <c r="C128" s="287"/>
      <c r="D128" s="288"/>
      <c r="E128" s="279"/>
      <c r="F128" s="280"/>
      <c r="G128" s="279"/>
      <c r="H128" s="280"/>
      <c r="I128" s="279"/>
      <c r="J128" s="280"/>
      <c r="K128" s="279"/>
      <c r="L128" s="280"/>
    </row>
    <row r="129" spans="1:33" s="2" customFormat="1" ht="18" customHeight="1" x14ac:dyDescent="0.25">
      <c r="A129" s="289"/>
      <c r="B129" s="290"/>
      <c r="C129" s="290"/>
      <c r="D129" s="291"/>
      <c r="E129" s="281"/>
      <c r="F129" s="282"/>
      <c r="G129" s="281"/>
      <c r="H129" s="282"/>
      <c r="I129" s="281"/>
      <c r="J129" s="282"/>
      <c r="K129" s="281"/>
      <c r="L129" s="282"/>
    </row>
    <row r="130" spans="1:33" ht="7.5" customHeight="1" x14ac:dyDescent="0.25"/>
    <row r="131" spans="1:33" s="2" customFormat="1" ht="20.100000000000001" customHeight="1" x14ac:dyDescent="0.25">
      <c r="A131" s="224" t="s">
        <v>94</v>
      </c>
      <c r="B131" s="225"/>
      <c r="C131" s="249" t="s">
        <v>106</v>
      </c>
      <c r="D131" s="250"/>
      <c r="E131" s="216" t="s">
        <v>114</v>
      </c>
      <c r="F131" s="217"/>
      <c r="G131" s="216" t="s">
        <v>115</v>
      </c>
      <c r="H131" s="217"/>
      <c r="I131" s="216" t="s">
        <v>116</v>
      </c>
      <c r="J131" s="217"/>
      <c r="K131" s="216" t="s">
        <v>117</v>
      </c>
      <c r="L131" s="217"/>
      <c r="N131" s="55" t="s">
        <v>114</v>
      </c>
      <c r="O131" s="53" t="str">
        <f>IF(COUNTIF(E133:E137,"&gt;0")&gt;2,INTERCEPT(O132:O136,P132:P136),"")</f>
        <v/>
      </c>
      <c r="P131" s="53" t="str">
        <f>IF(COUNTIF(F133:F137,"&gt;0")&gt;2,SLOPE(O132:O136,P132:P136),"")</f>
        <v/>
      </c>
      <c r="Q131" s="53" t="str">
        <f>IF(ISNUMBER(O131),EXP(O131),"")</f>
        <v/>
      </c>
      <c r="R131" s="53" t="str">
        <f>IF(ISNUMBER(P131),1/P131,"")</f>
        <v/>
      </c>
      <c r="S131" s="55" t="s">
        <v>115</v>
      </c>
      <c r="T131" s="53" t="str">
        <f>IF(COUNTIF(G133:G137,"&gt;0")&gt;2,INTERCEPT(T132:T136,U132:U136),"")</f>
        <v/>
      </c>
      <c r="U131" s="53" t="str">
        <f>IF(COUNTIF(H133:H137,"&gt;0")&gt;2,SLOPE(T132:T136,U132:U136),"")</f>
        <v/>
      </c>
      <c r="V131" s="53" t="str">
        <f>IF(ISNUMBER(T131),EXP(T131),"")</f>
        <v/>
      </c>
      <c r="W131" s="53" t="str">
        <f>IF(ISNUMBER(U131),1/U131,"")</f>
        <v/>
      </c>
      <c r="X131" s="55" t="s">
        <v>116</v>
      </c>
      <c r="Y131" s="53" t="str">
        <f>IF(COUNTIF(I133:I137,"&gt;0")&gt;2,INTERCEPT(Y132:Y136,Z132:Z136),"")</f>
        <v/>
      </c>
      <c r="Z131" s="53" t="str">
        <f>IF(COUNTIF(J133:J137,"&gt;0")&gt;2,SLOPE(Y132:Y136,Z132:Z136),"")</f>
        <v/>
      </c>
      <c r="AA131" s="53" t="str">
        <f>IF(ISNUMBER(Y131),EXP(Y131),"")</f>
        <v/>
      </c>
      <c r="AB131" s="53" t="str">
        <f>IF(ISNUMBER(Z131),1/Z131,"")</f>
        <v/>
      </c>
      <c r="AC131" s="55" t="s">
        <v>117</v>
      </c>
      <c r="AD131" s="53" t="str">
        <f>IF(COUNTIF(K133:K137,"&gt;0")&gt;2,INTERCEPT(AD132:AD136,AE132:AE136),"")</f>
        <v/>
      </c>
      <c r="AE131" s="53" t="str">
        <f>IF(COUNTIF(K133:K137,"&gt;0")&gt;2,SLOPE(AD132:AD136,AE132:AE136),"")</f>
        <v/>
      </c>
      <c r="AF131" s="53" t="str">
        <f>IF(ISNUMBER(AD131),EXP(AD131),"")</f>
        <v/>
      </c>
      <c r="AG131" s="53" t="str">
        <f>IF(ISNUMBER(AE131),1/AE131,"")</f>
        <v/>
      </c>
    </row>
    <row r="132" spans="1:33" s="2" customFormat="1" ht="20.100000000000001" customHeight="1" x14ac:dyDescent="0.25">
      <c r="A132" s="226"/>
      <c r="B132" s="227"/>
      <c r="C132" s="238" t="s">
        <v>61</v>
      </c>
      <c r="D132" s="239"/>
      <c r="E132" s="56" t="s">
        <v>85</v>
      </c>
      <c r="F132" s="57" t="s">
        <v>86</v>
      </c>
      <c r="G132" s="56" t="s">
        <v>85</v>
      </c>
      <c r="H132" s="57" t="s">
        <v>86</v>
      </c>
      <c r="I132" s="56" t="s">
        <v>85</v>
      </c>
      <c r="J132" s="57" t="s">
        <v>86</v>
      </c>
      <c r="K132" s="56" t="s">
        <v>85</v>
      </c>
      <c r="L132" s="57" t="s">
        <v>86</v>
      </c>
      <c r="N132" s="53">
        <v>1</v>
      </c>
      <c r="O132" s="53" t="str">
        <f>IF(F133&gt;0,LN(F133),"")</f>
        <v/>
      </c>
      <c r="P132" s="53" t="str">
        <f>IF(E133&gt;0,LN(E133/9.8),"")</f>
        <v/>
      </c>
      <c r="Q132" s="58" t="s">
        <v>109</v>
      </c>
      <c r="R132" s="53" t="str">
        <f>IF(COUNTIF(E133:E137,"&gt;0")&gt;2,RSQ(O132:O136,P132:P136),"")</f>
        <v/>
      </c>
      <c r="S132" s="53">
        <v>1</v>
      </c>
      <c r="T132" s="53" t="str">
        <f>IF(H133&gt;0,LN(H133),"")</f>
        <v/>
      </c>
      <c r="U132" s="53" t="str">
        <f>IF(G133&gt;0,LN(G133/9.8),"")</f>
        <v/>
      </c>
      <c r="V132" s="58" t="s">
        <v>109</v>
      </c>
      <c r="W132" s="53" t="str">
        <f>IF(COUNTIF(G133:G137,"&gt;0")&gt;2,RSQ(T132:T136,U132:U136),"")</f>
        <v/>
      </c>
      <c r="X132" s="53">
        <v>1</v>
      </c>
      <c r="Y132" s="53" t="str">
        <f>IF(J133&gt;0,LN(J133),"")</f>
        <v/>
      </c>
      <c r="Z132" s="53" t="str">
        <f>IF(I133&gt;0,LN(I133/9.8),"")</f>
        <v/>
      </c>
      <c r="AA132" s="58" t="s">
        <v>109</v>
      </c>
      <c r="AB132" s="53" t="str">
        <f>IF(COUNTIF(I133:I137,"&gt;0")&gt;2,RSQ(Y132:Y136,Z132:Z136),"")</f>
        <v/>
      </c>
      <c r="AC132" s="53">
        <v>1</v>
      </c>
      <c r="AD132" s="53" t="str">
        <f>IF(L133&gt;0,LN(L133),"")</f>
        <v/>
      </c>
      <c r="AE132" s="53" t="str">
        <f>IF(K133&gt;0,LN(K133/9.8),"")</f>
        <v/>
      </c>
      <c r="AF132" s="58" t="s">
        <v>109</v>
      </c>
      <c r="AG132" s="53" t="str">
        <f>IF(COUNTIF(K133:K137,"&gt;0")&gt;2,RSQ(AD132:AD136,AE132:AE136),"")</f>
        <v/>
      </c>
    </row>
    <row r="133" spans="1:33" s="2" customFormat="1" ht="20.100000000000001" customHeight="1" x14ac:dyDescent="0.25">
      <c r="A133" s="226"/>
      <c r="B133" s="227"/>
      <c r="C133" s="238">
        <v>1</v>
      </c>
      <c r="D133" s="239"/>
      <c r="E133" s="101"/>
      <c r="F133" s="102"/>
      <c r="G133" s="101"/>
      <c r="H133" s="102"/>
      <c r="I133" s="101"/>
      <c r="J133" s="102"/>
      <c r="K133" s="101"/>
      <c r="L133" s="102"/>
      <c r="M133" s="59"/>
      <c r="N133" s="53">
        <v>2</v>
      </c>
      <c r="O133" s="53" t="str">
        <f>IF(F134&gt;0,LN(F134),"")</f>
        <v/>
      </c>
      <c r="P133" s="53" t="str">
        <f>IF(E134&gt;0,LN(E134/9.8),"")</f>
        <v/>
      </c>
      <c r="Q133" s="58" t="s">
        <v>0</v>
      </c>
      <c r="R133" s="53">
        <f>EXP(IF(COUNTIF(E133:E137,"&gt;0")&gt;2,STEYX(O132:O136,P132:P136),0))</f>
        <v>1</v>
      </c>
      <c r="S133" s="53">
        <v>2</v>
      </c>
      <c r="T133" s="53" t="str">
        <f t="shared" ref="T133:T136" si="32">IF(H134&gt;0,LN(H134),"")</f>
        <v/>
      </c>
      <c r="U133" s="53" t="str">
        <f t="shared" ref="U133:U136" si="33">IF(G134&gt;0,LN(G134/9.8),"")</f>
        <v/>
      </c>
      <c r="V133" s="58" t="s">
        <v>0</v>
      </c>
      <c r="W133" s="53">
        <f>EXP(IF(COUNTIF(G133:G137,"&gt;0")&gt;2,STEYX(T132:T136,U132:U136),0))</f>
        <v>1</v>
      </c>
      <c r="X133" s="53">
        <v>2</v>
      </c>
      <c r="Y133" s="53" t="str">
        <f t="shared" ref="Y133:Y136" si="34">IF(J134&gt;0,LN(J134),"")</f>
        <v/>
      </c>
      <c r="Z133" s="53" t="str">
        <f t="shared" ref="Z133:Z136" si="35">IF(I134&gt;0,LN(I134/9.8),"")</f>
        <v/>
      </c>
      <c r="AA133" s="58" t="s">
        <v>0</v>
      </c>
      <c r="AB133" s="53">
        <f>EXP(IF(COUNTIF(I133:I137,"&gt;0")&gt;2,STEYX(Y132:Y136,Z132:Z136),0))</f>
        <v>1</v>
      </c>
      <c r="AC133" s="53">
        <v>2</v>
      </c>
      <c r="AD133" s="53" t="str">
        <f t="shared" ref="AD133:AD136" si="36">IF(L134&gt;0,LN(L134),"")</f>
        <v/>
      </c>
      <c r="AE133" s="53" t="str">
        <f t="shared" ref="AE133:AE136" si="37">IF(K134&gt;0,LN(K134/9.8),"")</f>
        <v/>
      </c>
      <c r="AF133" s="58" t="s">
        <v>0</v>
      </c>
      <c r="AG133" s="53">
        <f>EXP(IF(COUNTIF(K133:K137,"&gt;0")&gt;2,STEYX(AD132:AD136,AE132:AE136),0))</f>
        <v>1</v>
      </c>
    </row>
    <row r="134" spans="1:33" s="2" customFormat="1" ht="20.100000000000001" customHeight="1" x14ac:dyDescent="0.25">
      <c r="A134" s="226"/>
      <c r="B134" s="227"/>
      <c r="C134" s="238">
        <v>2</v>
      </c>
      <c r="D134" s="239"/>
      <c r="E134" s="101"/>
      <c r="F134" s="102"/>
      <c r="G134" s="101"/>
      <c r="H134" s="102"/>
      <c r="I134" s="101"/>
      <c r="J134" s="102"/>
      <c r="K134" s="101"/>
      <c r="L134" s="102"/>
      <c r="M134" s="59"/>
      <c r="N134" s="53">
        <v>3</v>
      </c>
      <c r="O134" s="53" t="str">
        <f>IF(F135&gt;0,LN(F135),"")</f>
        <v/>
      </c>
      <c r="P134" s="53" t="str">
        <f>IF(E135&gt;0,LN(E135/9.8),"")</f>
        <v/>
      </c>
      <c r="Q134" s="53" t="str">
        <f>IF(ISNUMBER(O131),EXP(O131),"")</f>
        <v/>
      </c>
      <c r="R134" s="53">
        <v>1</v>
      </c>
      <c r="S134" s="53">
        <v>3</v>
      </c>
      <c r="T134" s="53" t="str">
        <f t="shared" si="32"/>
        <v/>
      </c>
      <c r="U134" s="53" t="str">
        <f t="shared" si="33"/>
        <v/>
      </c>
      <c r="V134" s="53" t="str">
        <f>IF(ISNUMBER(T131),EXP(T131),"")</f>
        <v/>
      </c>
      <c r="W134" s="53">
        <v>1</v>
      </c>
      <c r="X134" s="53">
        <v>3</v>
      </c>
      <c r="Y134" s="53" t="str">
        <f t="shared" si="34"/>
        <v/>
      </c>
      <c r="Z134" s="53" t="str">
        <f t="shared" si="35"/>
        <v/>
      </c>
      <c r="AA134" s="53" t="str">
        <f>IF(ISNUMBER(Y131),EXP(Y131),"")</f>
        <v/>
      </c>
      <c r="AB134" s="53">
        <v>1</v>
      </c>
      <c r="AC134" s="53">
        <v>3</v>
      </c>
      <c r="AD134" s="53" t="str">
        <f t="shared" si="36"/>
        <v/>
      </c>
      <c r="AE134" s="53" t="str">
        <f t="shared" si="37"/>
        <v/>
      </c>
      <c r="AF134" s="53" t="str">
        <f>IF(ISNUMBER(AD131),EXP(AD131),"")</f>
        <v/>
      </c>
      <c r="AG134" s="53">
        <v>1</v>
      </c>
    </row>
    <row r="135" spans="1:33" s="2" customFormat="1" ht="20.100000000000001" customHeight="1" x14ac:dyDescent="0.25">
      <c r="A135" s="226"/>
      <c r="B135" s="227"/>
      <c r="C135" s="238">
        <v>3</v>
      </c>
      <c r="D135" s="239"/>
      <c r="E135" s="101"/>
      <c r="F135" s="102"/>
      <c r="G135" s="101"/>
      <c r="H135" s="102"/>
      <c r="I135" s="101"/>
      <c r="J135" s="102"/>
      <c r="K135" s="101"/>
      <c r="L135" s="102"/>
      <c r="M135" s="59"/>
      <c r="N135" s="53">
        <v>4</v>
      </c>
      <c r="O135" s="53" t="str">
        <f>IF(F136&gt;0,LN(F136),"")</f>
        <v/>
      </c>
      <c r="P135" s="53" t="str">
        <f>IF(E136&gt;0,LN(E136/9.8),"")</f>
        <v/>
      </c>
      <c r="Q135" s="53" t="str">
        <f>IF(ISNUMBER(O131),EXP(O131),"")</f>
        <v/>
      </c>
      <c r="R135" s="53">
        <v>9.8000000000000007</v>
      </c>
      <c r="S135" s="53">
        <v>4</v>
      </c>
      <c r="T135" s="53" t="str">
        <f t="shared" si="32"/>
        <v/>
      </c>
      <c r="U135" s="53" t="str">
        <f t="shared" si="33"/>
        <v/>
      </c>
      <c r="V135" s="53" t="str">
        <f>IF(ISNUMBER(T131),EXP(T131),"")</f>
        <v/>
      </c>
      <c r="W135" s="53">
        <v>9.8000000000000007</v>
      </c>
      <c r="X135" s="53">
        <v>4</v>
      </c>
      <c r="Y135" s="53" t="str">
        <f t="shared" si="34"/>
        <v/>
      </c>
      <c r="Z135" s="53" t="str">
        <f t="shared" si="35"/>
        <v/>
      </c>
      <c r="AA135" s="53" t="str">
        <f>IF(ISNUMBER(Y131),EXP(Y131),"")</f>
        <v/>
      </c>
      <c r="AB135" s="53">
        <v>9.8000000000000007</v>
      </c>
      <c r="AC135" s="53">
        <v>4</v>
      </c>
      <c r="AD135" s="53" t="str">
        <f t="shared" si="36"/>
        <v/>
      </c>
      <c r="AE135" s="53" t="str">
        <f t="shared" si="37"/>
        <v/>
      </c>
      <c r="AF135" s="53" t="str">
        <f>IF(ISNUMBER(AD131),EXP(AD131),"")</f>
        <v/>
      </c>
      <c r="AG135" s="53">
        <v>9.8000000000000007</v>
      </c>
    </row>
    <row r="136" spans="1:33" s="2" customFormat="1" ht="20.100000000000001" customHeight="1" x14ac:dyDescent="0.25">
      <c r="A136" s="226"/>
      <c r="B136" s="227"/>
      <c r="C136" s="238">
        <v>4</v>
      </c>
      <c r="D136" s="239"/>
      <c r="E136" s="101"/>
      <c r="F136" s="102"/>
      <c r="G136" s="101"/>
      <c r="H136" s="102"/>
      <c r="I136" s="101"/>
      <c r="J136" s="102"/>
      <c r="K136" s="101"/>
      <c r="L136" s="102"/>
      <c r="M136" s="59"/>
      <c r="N136" s="53">
        <v>5</v>
      </c>
      <c r="O136" s="53" t="str">
        <f>IF(F137&gt;0,LN(F137),"")</f>
        <v/>
      </c>
      <c r="P136" s="53" t="str">
        <f>IF(E137&gt;0,LN(E137/9.8),"")</f>
        <v/>
      </c>
      <c r="Q136" s="53" t="str">
        <f>IF(ISNUMBER(P131),IF(P131*(1/9.8)^O131&gt;100,P131*(1/9.8)^O131,100),"")</f>
        <v/>
      </c>
      <c r="R136" s="53" t="str">
        <f>IF(ISNUMBER(Q131),IF(Q131*(1/9.8)^P131&gt;100,1,9.8*(100/Q131)^(1/P131)),"")</f>
        <v/>
      </c>
      <c r="S136" s="53">
        <v>5</v>
      </c>
      <c r="T136" s="53" t="str">
        <f t="shared" si="32"/>
        <v/>
      </c>
      <c r="U136" s="53" t="str">
        <f t="shared" si="33"/>
        <v/>
      </c>
      <c r="V136" s="53" t="str">
        <f>IF(ISNUMBER(U131),IF(U131*(1/9.8)^T131&gt;100,U131*(1/9.8)^T131,100),"")</f>
        <v/>
      </c>
      <c r="W136" s="53" t="str">
        <f>IF(ISNUMBER(V131),IF(V131*(1/9.8)^U131&gt;100,1,9.8*(100/V131)^(1/U131)),"")</f>
        <v/>
      </c>
      <c r="X136" s="53">
        <v>5</v>
      </c>
      <c r="Y136" s="53" t="str">
        <f t="shared" si="34"/>
        <v/>
      </c>
      <c r="Z136" s="53" t="str">
        <f t="shared" si="35"/>
        <v/>
      </c>
      <c r="AA136" s="53" t="str">
        <f>IF(ISNUMBER(Z131),IF(Z131*(1/9.8)^Y131&gt;100,Z131*(1/9.8)^Y131,100),"")</f>
        <v/>
      </c>
      <c r="AB136" s="53" t="str">
        <f>IF(ISNUMBER(AA131),IF(AA131*(1/9.8)^Z131&gt;100,1,9.8*(100/AA131)^(1/Z131)),"")</f>
        <v/>
      </c>
      <c r="AC136" s="53">
        <v>5</v>
      </c>
      <c r="AD136" s="53" t="str">
        <f t="shared" si="36"/>
        <v/>
      </c>
      <c r="AE136" s="53" t="str">
        <f t="shared" si="37"/>
        <v/>
      </c>
      <c r="AF136" s="53" t="str">
        <f>IF(ISNUMBER(AE131),IF(AE131*(1/9.8)^AD131&gt;100,AE131*(1/9.8)^AD131,100),"")</f>
        <v/>
      </c>
      <c r="AG136" s="53" t="str">
        <f>IF(ISNUMBER(AF131),IF(AF131*(1/9.8)^AE131&gt;100,1,9.8*(100/AF131)^(1/AE131)),"")</f>
        <v/>
      </c>
    </row>
    <row r="137" spans="1:33" s="2" customFormat="1" ht="20.100000000000001" customHeight="1" x14ac:dyDescent="0.25">
      <c r="A137" s="228"/>
      <c r="B137" s="229"/>
      <c r="C137" s="240">
        <v>5</v>
      </c>
      <c r="D137" s="241"/>
      <c r="E137" s="103"/>
      <c r="F137" s="104"/>
      <c r="G137" s="103"/>
      <c r="H137" s="104"/>
      <c r="I137" s="103"/>
      <c r="J137" s="104"/>
      <c r="K137" s="103"/>
      <c r="L137" s="104"/>
      <c r="M137" s="59"/>
      <c r="N137" s="53"/>
      <c r="O137" s="53"/>
      <c r="P137" s="53"/>
      <c r="Q137" s="53" t="str">
        <f>IF(ISNUMBER(Q131),IF(Q131*(100/9.8)^P131&lt;10000,Q131*(100/9.8)^P131,10000),"")</f>
        <v/>
      </c>
      <c r="R137" s="53" t="str">
        <f>IF(ISNUMBER(Q131),IF(Q131*(100/9.8)^P131&lt;10000,100,9.8*(10000/Q131)^(1/P131)),"")</f>
        <v/>
      </c>
      <c r="S137" s="53"/>
      <c r="T137" s="53"/>
      <c r="U137" s="53"/>
      <c r="V137" s="53" t="str">
        <f>IF(ISNUMBER(V131),IF(V131*(100/9.8)^U131&lt;10000,V131*(100/9.8)^U131,10000),"")</f>
        <v/>
      </c>
      <c r="W137" s="53" t="str">
        <f>IF(ISNUMBER(V131),IF(V131*(100/9.8)^U131&lt;10000,100,9.8*(10000/V131)^(1/U131)),"")</f>
        <v/>
      </c>
      <c r="X137" s="53"/>
      <c r="Y137" s="53"/>
      <c r="Z137" s="53"/>
      <c r="AA137" s="53" t="str">
        <f>IF(ISNUMBER(AA131),IF(AA131*(100/9.8)^Z131&lt;10000,AA131*(100/9.8)^Z131,10000),"")</f>
        <v/>
      </c>
      <c r="AB137" s="53" t="str">
        <f>IF(ISNUMBER(AA131),IF(AA131*(100/9.8)^Z131&lt;10000,100,9.8*(10000/AA131)^(1/Z131)),"")</f>
        <v/>
      </c>
      <c r="AC137" s="53"/>
      <c r="AD137" s="53"/>
      <c r="AE137" s="53"/>
      <c r="AF137" s="53" t="str">
        <f>IF(ISNUMBER(AF131),IF(AF131*(100/9.8)^AE131&lt;10000,AF131*(100/9.8)^AE131,10000),"")</f>
        <v/>
      </c>
      <c r="AG137" s="53" t="str">
        <f>IF(ISNUMBER(AF131),IF(AF131*(100/9.8)^AE131&lt;10000,100,9.8*(10000/AF131)^(1/AE131)),"")</f>
        <v/>
      </c>
    </row>
    <row r="138" spans="1:33" s="2" customFormat="1" ht="20.100000000000001" customHeight="1" x14ac:dyDescent="0.25">
      <c r="A138" s="242" t="s">
        <v>100</v>
      </c>
      <c r="B138" s="243"/>
      <c r="C138" s="243"/>
      <c r="D138" s="65" t="s">
        <v>87</v>
      </c>
      <c r="E138" s="275" t="str">
        <f>R131</f>
        <v/>
      </c>
      <c r="F138" s="276"/>
      <c r="G138" s="275" t="str">
        <f>W131</f>
        <v/>
      </c>
      <c r="H138" s="276"/>
      <c r="I138" s="275" t="str">
        <f>AB131</f>
        <v/>
      </c>
      <c r="J138" s="276"/>
      <c r="K138" s="275" t="str">
        <f>AG131</f>
        <v/>
      </c>
      <c r="L138" s="276"/>
      <c r="M138" s="25"/>
      <c r="N138" s="61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</row>
    <row r="139" spans="1:33" s="2" customFormat="1" ht="19.899999999999999" customHeight="1" x14ac:dyDescent="0.25">
      <c r="A139" s="292" t="s">
        <v>95</v>
      </c>
      <c r="B139" s="293"/>
      <c r="C139" s="293"/>
      <c r="D139" s="293"/>
      <c r="E139" s="296" t="str">
        <f>R132</f>
        <v/>
      </c>
      <c r="F139" s="297"/>
      <c r="G139" s="296" t="str">
        <f>W132</f>
        <v/>
      </c>
      <c r="H139" s="297"/>
      <c r="I139" s="300" t="str">
        <f>IF(I138="","",AB132)</f>
        <v/>
      </c>
      <c r="J139" s="301"/>
      <c r="K139" s="300" t="str">
        <f>IF(K138="","",AG132)</f>
        <v/>
      </c>
      <c r="L139" s="301"/>
    </row>
    <row r="140" spans="1:33" s="2" customFormat="1" ht="20.100000000000001" customHeight="1" x14ac:dyDescent="0.25">
      <c r="A140" s="272" t="s">
        <v>99</v>
      </c>
      <c r="B140" s="273"/>
      <c r="C140" s="274" t="s">
        <v>90</v>
      </c>
      <c r="D140" s="274"/>
      <c r="E140" s="220" t="str">
        <f>IF(AND(ISNUMBER(E141),E138&gt;=1,E138&lt;=2),E141/9.8^(1/E138),"")</f>
        <v/>
      </c>
      <c r="F140" s="221"/>
      <c r="G140" s="220" t="str">
        <f t="shared" ref="G140" si="38">IF(AND(ISNUMBER(G141),G138&gt;=1,G138&lt;=2),G141/9.8^(1/G138),"")</f>
        <v/>
      </c>
      <c r="H140" s="221"/>
      <c r="I140" s="220" t="str">
        <f t="shared" ref="I140" si="39">IF(AND(ISNUMBER(I141),I138&gt;=1,I138&lt;=2),I141/9.8^(1/I138),"")</f>
        <v/>
      </c>
      <c r="J140" s="221"/>
      <c r="K140" s="220" t="str">
        <f t="shared" ref="K140" si="40">IF(AND(ISNUMBER(K141),K138&gt;=1,K138&lt;=2),K141/9.8^(1/K138),"")</f>
        <v/>
      </c>
      <c r="L140" s="221"/>
      <c r="M140" s="64"/>
      <c r="N140" s="64"/>
    </row>
    <row r="141" spans="1:33" s="2" customFormat="1" ht="20.100000000000001" customHeight="1" x14ac:dyDescent="0.25">
      <c r="A141" s="230" t="s">
        <v>107</v>
      </c>
      <c r="B141" s="231"/>
      <c r="C141" s="231"/>
      <c r="D141" s="66" t="s">
        <v>89</v>
      </c>
      <c r="E141" s="220" t="str">
        <f>Q131</f>
        <v/>
      </c>
      <c r="F141" s="221"/>
      <c r="G141" s="220" t="str">
        <f>V131</f>
        <v/>
      </c>
      <c r="H141" s="221"/>
      <c r="I141" s="220" t="str">
        <f>AA131</f>
        <v/>
      </c>
      <c r="J141" s="221"/>
      <c r="K141" s="220" t="str">
        <f>AF131</f>
        <v/>
      </c>
      <c r="L141" s="221"/>
      <c r="M141" s="69"/>
      <c r="N141" s="69"/>
    </row>
    <row r="142" spans="1:33" s="2" customFormat="1" ht="20.100000000000001" customHeight="1" x14ac:dyDescent="0.25">
      <c r="A142" s="230" t="s">
        <v>108</v>
      </c>
      <c r="B142" s="231"/>
      <c r="C142" s="231"/>
      <c r="D142" s="231"/>
      <c r="E142" s="255" t="str">
        <f t="shared" ref="E142" si="41">IF(E138="","",(1/0.36)*((((353/(273+$E$66))/2)^(1/2))*((1/9.8)^(1/2))))</f>
        <v/>
      </c>
      <c r="F142" s="256"/>
      <c r="G142" s="255" t="str">
        <f t="shared" ref="G142" si="42">IF(G138="","",(1/0.36)*((((353/(273+$E$66))/2)^(1/2))*((1/9.8)^(1/2))))</f>
        <v/>
      </c>
      <c r="H142" s="256"/>
      <c r="I142" s="255" t="str">
        <f t="shared" ref="I142" si="43">IF(I138="","",(1/0.36)*((((353/(273+$E$66))/2)^(1/2))*((1/9.8)^(1/2))))</f>
        <v/>
      </c>
      <c r="J142" s="256"/>
      <c r="K142" s="255" t="str">
        <f t="shared" ref="K142" si="44">IF(K138="","",(1/0.36)*((((353/(273+$E$66))/2)^(1/2))*((1/9.8)^(1/2))))</f>
        <v/>
      </c>
      <c r="L142" s="256"/>
      <c r="M142" s="68"/>
      <c r="N142" s="68"/>
    </row>
    <row r="143" spans="1:33" s="2" customFormat="1" ht="20.100000000000001" customHeight="1" x14ac:dyDescent="0.25">
      <c r="A143" s="230" t="s">
        <v>104</v>
      </c>
      <c r="B143" s="231"/>
      <c r="C143" s="231"/>
      <c r="D143" s="66" t="s">
        <v>88</v>
      </c>
      <c r="E143" s="247" t="str">
        <f>IF(E138="","",ROUND(E141*E142,(3-1)-INT(LOG(ABS(E141*E142)))))</f>
        <v/>
      </c>
      <c r="F143" s="248"/>
      <c r="G143" s="247" t="str">
        <f>IF(G138="","",ROUND(G141*G142,(3-1)-INT(LOG(ABS(G141*G142)))))</f>
        <v/>
      </c>
      <c r="H143" s="248"/>
      <c r="I143" s="247" t="str">
        <f>IF(I138="","",ROUND(I141*I142,(3-1)-INT(LOG(ABS(I141*I142)))))</f>
        <v/>
      </c>
      <c r="J143" s="248"/>
      <c r="K143" s="247" t="str">
        <f>IF(K138="","",ROUND(K141*K142,(3-1)-INT(LOG(ABS(K141*K142)))))</f>
        <v/>
      </c>
      <c r="L143" s="248"/>
      <c r="M143" s="69"/>
      <c r="N143" s="69"/>
    </row>
    <row r="144" spans="1:33" s="2" customFormat="1" ht="20.100000000000001" customHeight="1" x14ac:dyDescent="0.25">
      <c r="A144" s="298" t="s">
        <v>105</v>
      </c>
      <c r="B144" s="299"/>
      <c r="C144" s="299"/>
      <c r="D144" s="98" t="s">
        <v>98</v>
      </c>
      <c r="E144" s="71" t="str">
        <f>IF(E138="","",E143/$E$55)</f>
        <v/>
      </c>
      <c r="F144" s="72" t="str">
        <f>IF(E138="","",E143/$E$55)</f>
        <v/>
      </c>
      <c r="G144" s="71" t="str">
        <f>IF(G138="","",G143/$E$55)</f>
        <v/>
      </c>
      <c r="H144" s="72" t="str">
        <f>IF(G138="","",G143/$E$55)</f>
        <v/>
      </c>
      <c r="I144" s="71" t="str">
        <f>IF(I138="","",I143/$E$55)</f>
        <v/>
      </c>
      <c r="J144" s="72" t="str">
        <f>IF(I138="","",I143/$E$55)</f>
        <v/>
      </c>
      <c r="K144" s="71" t="str">
        <f>IF(K138="","",K143/$E$55)</f>
        <v/>
      </c>
      <c r="L144" s="72" t="str">
        <f>IF(K138="","",K143/$E$55)</f>
        <v/>
      </c>
      <c r="M144" s="64"/>
      <c r="N144" s="64"/>
      <c r="O144" s="3"/>
      <c r="P144" s="13"/>
      <c r="Q144" s="13"/>
      <c r="R144" s="3"/>
      <c r="S144" s="13"/>
      <c r="T144" s="13"/>
      <c r="U144" s="13"/>
      <c r="V144" s="13"/>
      <c r="W144" s="13"/>
      <c r="X144" s="13"/>
    </row>
    <row r="145" spans="1:33" s="2" customFormat="1" ht="18" customHeight="1" x14ac:dyDescent="0.25">
      <c r="A145" s="283" t="s">
        <v>111</v>
      </c>
      <c r="B145" s="284"/>
      <c r="C145" s="284"/>
      <c r="D145" s="285"/>
      <c r="E145" s="277"/>
      <c r="F145" s="278"/>
      <c r="G145" s="277"/>
      <c r="H145" s="278"/>
      <c r="I145" s="277"/>
      <c r="J145" s="278"/>
      <c r="K145" s="277"/>
      <c r="L145" s="278"/>
    </row>
    <row r="146" spans="1:33" s="2" customFormat="1" ht="18" customHeight="1" x14ac:dyDescent="0.25">
      <c r="A146" s="286"/>
      <c r="B146" s="287"/>
      <c r="C146" s="287"/>
      <c r="D146" s="288"/>
      <c r="E146" s="279"/>
      <c r="F146" s="280"/>
      <c r="G146" s="279"/>
      <c r="H146" s="280"/>
      <c r="I146" s="279"/>
      <c r="J146" s="280"/>
      <c r="K146" s="279"/>
      <c r="L146" s="280"/>
    </row>
    <row r="147" spans="1:33" s="2" customFormat="1" ht="18" customHeight="1" x14ac:dyDescent="0.25">
      <c r="A147" s="289"/>
      <c r="B147" s="290"/>
      <c r="C147" s="290"/>
      <c r="D147" s="291"/>
      <c r="E147" s="281"/>
      <c r="F147" s="282"/>
      <c r="G147" s="281"/>
      <c r="H147" s="282"/>
      <c r="I147" s="281"/>
      <c r="J147" s="282"/>
      <c r="K147" s="281"/>
      <c r="L147" s="282"/>
    </row>
    <row r="148" spans="1:33" ht="7.5" customHeight="1" x14ac:dyDescent="0.25"/>
    <row r="149" spans="1:33" s="2" customFormat="1" ht="20.100000000000001" customHeight="1" x14ac:dyDescent="0.25">
      <c r="A149" s="224" t="s">
        <v>94</v>
      </c>
      <c r="B149" s="225"/>
      <c r="C149" s="249" t="s">
        <v>106</v>
      </c>
      <c r="D149" s="250"/>
      <c r="E149" s="216" t="s">
        <v>118</v>
      </c>
      <c r="F149" s="217"/>
      <c r="G149" s="216" t="s">
        <v>119</v>
      </c>
      <c r="H149" s="217"/>
      <c r="I149" s="216" t="s">
        <v>120</v>
      </c>
      <c r="J149" s="217"/>
      <c r="K149" s="216" t="s">
        <v>121</v>
      </c>
      <c r="L149" s="217"/>
      <c r="N149" s="55" t="s">
        <v>118</v>
      </c>
      <c r="O149" s="53" t="str">
        <f>IF(COUNTIF(E151:E155,"&gt;0")&gt;2,INTERCEPT(O150:O154,P150:P154),"")</f>
        <v/>
      </c>
      <c r="P149" s="53" t="str">
        <f>IF(COUNTIF(F151:F155,"&gt;0")&gt;2,SLOPE(O150:O154,P150:P154),"")</f>
        <v/>
      </c>
      <c r="Q149" s="53" t="str">
        <f>IF(ISNUMBER(O149),EXP(O149),"")</f>
        <v/>
      </c>
      <c r="R149" s="53" t="str">
        <f>IF(ISNUMBER(P149),1/P149,"")</f>
        <v/>
      </c>
      <c r="S149" s="55" t="s">
        <v>119</v>
      </c>
      <c r="T149" s="53" t="str">
        <f>IF(COUNTIF(G151:G155,"&gt;0")&gt;2,INTERCEPT(T150:T154,U150:U154),"")</f>
        <v/>
      </c>
      <c r="U149" s="53" t="str">
        <f>IF(COUNTIF(H151:H155,"&gt;0")&gt;2,SLOPE(T150:T154,U150:U154),"")</f>
        <v/>
      </c>
      <c r="V149" s="53" t="str">
        <f>IF(ISNUMBER(T149),EXP(T149),"")</f>
        <v/>
      </c>
      <c r="W149" s="53" t="str">
        <f>IF(ISNUMBER(U149),1/U149,"")</f>
        <v/>
      </c>
      <c r="X149" s="55" t="s">
        <v>120</v>
      </c>
      <c r="Y149" s="53" t="str">
        <f>IF(COUNTIF(I151:I155,"&gt;0")&gt;2,INTERCEPT(Y150:Y154,Z150:Z154),"")</f>
        <v/>
      </c>
      <c r="Z149" s="53" t="str">
        <f>IF(COUNTIF(J151:J155,"&gt;0")&gt;2,SLOPE(Y150:Y154,Z150:Z154),"")</f>
        <v/>
      </c>
      <c r="AA149" s="53" t="str">
        <f>IF(ISNUMBER(Y149),EXP(Y149),"")</f>
        <v/>
      </c>
      <c r="AB149" s="53" t="str">
        <f>IF(ISNUMBER(Z149),1/Z149,"")</f>
        <v/>
      </c>
      <c r="AC149" s="55" t="s">
        <v>121</v>
      </c>
      <c r="AD149" s="53" t="str">
        <f>IF(COUNTIF(K151:K155,"&gt;0")&gt;2,INTERCEPT(AD150:AD154,AE150:AE154),"")</f>
        <v/>
      </c>
      <c r="AE149" s="53" t="str">
        <f>IF(COUNTIF(K151:K155,"&gt;0")&gt;2,SLOPE(AD150:AD154,AE150:AE154),"")</f>
        <v/>
      </c>
      <c r="AF149" s="53" t="str">
        <f>IF(ISNUMBER(AD149),EXP(AD149),"")</f>
        <v/>
      </c>
      <c r="AG149" s="53" t="str">
        <f>IF(ISNUMBER(AE149),1/AE149,"")</f>
        <v/>
      </c>
    </row>
    <row r="150" spans="1:33" s="2" customFormat="1" ht="20.100000000000001" customHeight="1" x14ac:dyDescent="0.25">
      <c r="A150" s="226"/>
      <c r="B150" s="227"/>
      <c r="C150" s="238" t="s">
        <v>61</v>
      </c>
      <c r="D150" s="239"/>
      <c r="E150" s="56" t="s">
        <v>85</v>
      </c>
      <c r="F150" s="57" t="s">
        <v>86</v>
      </c>
      <c r="G150" s="56" t="s">
        <v>85</v>
      </c>
      <c r="H150" s="57" t="s">
        <v>86</v>
      </c>
      <c r="I150" s="56" t="s">
        <v>85</v>
      </c>
      <c r="J150" s="57" t="s">
        <v>86</v>
      </c>
      <c r="K150" s="56" t="s">
        <v>85</v>
      </c>
      <c r="L150" s="57" t="s">
        <v>86</v>
      </c>
      <c r="N150" s="53">
        <v>1</v>
      </c>
      <c r="O150" s="53" t="str">
        <f>IF(F151&gt;0,LN(F151),"")</f>
        <v/>
      </c>
      <c r="P150" s="53" t="str">
        <f>IF(E151&gt;0,LN(E151/9.8),"")</f>
        <v/>
      </c>
      <c r="Q150" s="58" t="s">
        <v>109</v>
      </c>
      <c r="R150" s="53" t="str">
        <f>IF(COUNTIF(E151:E155,"&gt;0")&gt;2,RSQ(O150:O154,P150:P154),"")</f>
        <v/>
      </c>
      <c r="S150" s="53">
        <v>1</v>
      </c>
      <c r="T150" s="53" t="str">
        <f>IF(H151&gt;0,LN(H151),"")</f>
        <v/>
      </c>
      <c r="U150" s="53" t="str">
        <f>IF(G151&gt;0,LN(G151/9.8),"")</f>
        <v/>
      </c>
      <c r="V150" s="58" t="s">
        <v>109</v>
      </c>
      <c r="W150" s="53" t="str">
        <f>IF(COUNTIF(G151:G155,"&gt;0")&gt;2,RSQ(T150:T154,U150:U154),"")</f>
        <v/>
      </c>
      <c r="X150" s="53">
        <v>1</v>
      </c>
      <c r="Y150" s="53" t="str">
        <f>IF(J151&gt;0,LN(J151),"")</f>
        <v/>
      </c>
      <c r="Z150" s="53" t="str">
        <f>IF(I151&gt;0,LN(I151/9.8),"")</f>
        <v/>
      </c>
      <c r="AA150" s="58" t="s">
        <v>109</v>
      </c>
      <c r="AB150" s="53" t="str">
        <f>IF(COUNTIF(I151:I155,"&gt;0")&gt;2,RSQ(Y150:Y154,Z150:Z154),"")</f>
        <v/>
      </c>
      <c r="AC150" s="53">
        <v>1</v>
      </c>
      <c r="AD150" s="53" t="str">
        <f>IF(L151&gt;0,LN(L151),"")</f>
        <v/>
      </c>
      <c r="AE150" s="53" t="str">
        <f>IF(K151&gt;0,LN(K151/9.8),"")</f>
        <v/>
      </c>
      <c r="AF150" s="58" t="s">
        <v>109</v>
      </c>
      <c r="AG150" s="53" t="str">
        <f>IF(COUNTIF(K151:K155,"&gt;0")&gt;2,RSQ(AD150:AD154,AE150:AE154),"")</f>
        <v/>
      </c>
    </row>
    <row r="151" spans="1:33" s="2" customFormat="1" ht="20.100000000000001" customHeight="1" x14ac:dyDescent="0.25">
      <c r="A151" s="226"/>
      <c r="B151" s="227"/>
      <c r="C151" s="238">
        <v>1</v>
      </c>
      <c r="D151" s="239"/>
      <c r="E151" s="101"/>
      <c r="F151" s="102"/>
      <c r="G151" s="101"/>
      <c r="H151" s="102"/>
      <c r="I151" s="101"/>
      <c r="J151" s="102"/>
      <c r="K151" s="101"/>
      <c r="L151" s="102"/>
      <c r="M151" s="59"/>
      <c r="N151" s="53">
        <v>2</v>
      </c>
      <c r="O151" s="53" t="str">
        <f>IF(F152&gt;0,LN(F152),"")</f>
        <v/>
      </c>
      <c r="P151" s="53" t="str">
        <f>IF(E152&gt;0,LN(E152/9.8),"")</f>
        <v/>
      </c>
      <c r="Q151" s="58" t="s">
        <v>0</v>
      </c>
      <c r="R151" s="53">
        <f>EXP(IF(COUNTIF(E151:E155,"&gt;0")&gt;2,STEYX(O150:O154,P150:P154),0))</f>
        <v>1</v>
      </c>
      <c r="S151" s="53">
        <v>2</v>
      </c>
      <c r="T151" s="53" t="str">
        <f t="shared" ref="T151:T154" si="45">IF(H152&gt;0,LN(H152),"")</f>
        <v/>
      </c>
      <c r="U151" s="53" t="str">
        <f t="shared" ref="U151:U154" si="46">IF(G152&gt;0,LN(G152/9.8),"")</f>
        <v/>
      </c>
      <c r="V151" s="58" t="s">
        <v>0</v>
      </c>
      <c r="W151" s="53">
        <f>EXP(IF(COUNTIF(G151:G155,"&gt;0")&gt;2,STEYX(T150:T154,U150:U154),0))</f>
        <v>1</v>
      </c>
      <c r="X151" s="53">
        <v>2</v>
      </c>
      <c r="Y151" s="53" t="str">
        <f t="shared" ref="Y151:Y154" si="47">IF(J152&gt;0,LN(J152),"")</f>
        <v/>
      </c>
      <c r="Z151" s="53" t="str">
        <f t="shared" ref="Z151:Z154" si="48">IF(I152&gt;0,LN(I152/9.8),"")</f>
        <v/>
      </c>
      <c r="AA151" s="58" t="s">
        <v>0</v>
      </c>
      <c r="AB151" s="53">
        <f>EXP(IF(COUNTIF(I151:I155,"&gt;0")&gt;2,STEYX(Y150:Y154,Z150:Z154),0))</f>
        <v>1</v>
      </c>
      <c r="AC151" s="53">
        <v>2</v>
      </c>
      <c r="AD151" s="53" t="str">
        <f t="shared" ref="AD151:AD154" si="49">IF(L152&gt;0,LN(L152),"")</f>
        <v/>
      </c>
      <c r="AE151" s="53" t="str">
        <f t="shared" ref="AE151:AE154" si="50">IF(K152&gt;0,LN(K152/9.8),"")</f>
        <v/>
      </c>
      <c r="AF151" s="58" t="s">
        <v>0</v>
      </c>
      <c r="AG151" s="53">
        <f>EXP(IF(COUNTIF(K151:K155,"&gt;0")&gt;2,STEYX(AD150:AD154,AE150:AE154),0))</f>
        <v>1</v>
      </c>
    </row>
    <row r="152" spans="1:33" s="2" customFormat="1" ht="20.100000000000001" customHeight="1" x14ac:dyDescent="0.25">
      <c r="A152" s="226"/>
      <c r="B152" s="227"/>
      <c r="C152" s="238">
        <v>2</v>
      </c>
      <c r="D152" s="239"/>
      <c r="E152" s="101"/>
      <c r="F152" s="102"/>
      <c r="G152" s="101"/>
      <c r="H152" s="102"/>
      <c r="I152" s="101"/>
      <c r="J152" s="102"/>
      <c r="K152" s="101"/>
      <c r="L152" s="102"/>
      <c r="M152" s="59"/>
      <c r="N152" s="53">
        <v>3</v>
      </c>
      <c r="O152" s="53" t="str">
        <f>IF(F153&gt;0,LN(F153),"")</f>
        <v/>
      </c>
      <c r="P152" s="53" t="str">
        <f>IF(E153&gt;0,LN(E153/9.8),"")</f>
        <v/>
      </c>
      <c r="Q152" s="53" t="str">
        <f>IF(ISNUMBER(O149),EXP(O149),"")</f>
        <v/>
      </c>
      <c r="R152" s="53">
        <v>1</v>
      </c>
      <c r="S152" s="53">
        <v>3</v>
      </c>
      <c r="T152" s="53" t="str">
        <f t="shared" si="45"/>
        <v/>
      </c>
      <c r="U152" s="53" t="str">
        <f t="shared" si="46"/>
        <v/>
      </c>
      <c r="V152" s="53" t="str">
        <f>IF(ISNUMBER(T149),EXP(T149),"")</f>
        <v/>
      </c>
      <c r="W152" s="53">
        <v>1</v>
      </c>
      <c r="X152" s="53">
        <v>3</v>
      </c>
      <c r="Y152" s="53" t="str">
        <f t="shared" si="47"/>
        <v/>
      </c>
      <c r="Z152" s="53" t="str">
        <f t="shared" si="48"/>
        <v/>
      </c>
      <c r="AA152" s="53" t="str">
        <f>IF(ISNUMBER(Y149),EXP(Y149),"")</f>
        <v/>
      </c>
      <c r="AB152" s="53">
        <v>1</v>
      </c>
      <c r="AC152" s="53">
        <v>3</v>
      </c>
      <c r="AD152" s="53" t="str">
        <f t="shared" si="49"/>
        <v/>
      </c>
      <c r="AE152" s="53" t="str">
        <f t="shared" si="50"/>
        <v/>
      </c>
      <c r="AF152" s="53" t="str">
        <f>IF(ISNUMBER(AD149),EXP(AD149),"")</f>
        <v/>
      </c>
      <c r="AG152" s="53">
        <v>1</v>
      </c>
    </row>
    <row r="153" spans="1:33" s="2" customFormat="1" ht="20.100000000000001" customHeight="1" x14ac:dyDescent="0.25">
      <c r="A153" s="226"/>
      <c r="B153" s="227"/>
      <c r="C153" s="238">
        <v>3</v>
      </c>
      <c r="D153" s="239"/>
      <c r="E153" s="101"/>
      <c r="F153" s="102"/>
      <c r="G153" s="101"/>
      <c r="H153" s="102"/>
      <c r="I153" s="101"/>
      <c r="J153" s="102"/>
      <c r="K153" s="101"/>
      <c r="L153" s="102"/>
      <c r="M153" s="59"/>
      <c r="N153" s="53">
        <v>4</v>
      </c>
      <c r="O153" s="53" t="str">
        <f>IF(F154&gt;0,LN(F154),"")</f>
        <v/>
      </c>
      <c r="P153" s="53" t="str">
        <f>IF(E154&gt;0,LN(E154/9.8),"")</f>
        <v/>
      </c>
      <c r="Q153" s="53" t="str">
        <f>IF(ISNUMBER(O149),EXP(O149),"")</f>
        <v/>
      </c>
      <c r="R153" s="53">
        <v>9.8000000000000007</v>
      </c>
      <c r="S153" s="53">
        <v>4</v>
      </c>
      <c r="T153" s="53" t="str">
        <f t="shared" si="45"/>
        <v/>
      </c>
      <c r="U153" s="53" t="str">
        <f t="shared" si="46"/>
        <v/>
      </c>
      <c r="V153" s="53" t="str">
        <f>IF(ISNUMBER(T149),EXP(T149),"")</f>
        <v/>
      </c>
      <c r="W153" s="53">
        <v>9.8000000000000007</v>
      </c>
      <c r="X153" s="53">
        <v>4</v>
      </c>
      <c r="Y153" s="53" t="str">
        <f t="shared" si="47"/>
        <v/>
      </c>
      <c r="Z153" s="53" t="str">
        <f t="shared" si="48"/>
        <v/>
      </c>
      <c r="AA153" s="53" t="str">
        <f>IF(ISNUMBER(Y149),EXP(Y149),"")</f>
        <v/>
      </c>
      <c r="AB153" s="53">
        <v>9.8000000000000007</v>
      </c>
      <c r="AC153" s="53">
        <v>4</v>
      </c>
      <c r="AD153" s="53" t="str">
        <f t="shared" si="49"/>
        <v/>
      </c>
      <c r="AE153" s="53" t="str">
        <f t="shared" si="50"/>
        <v/>
      </c>
      <c r="AF153" s="53" t="str">
        <f>IF(ISNUMBER(AD149),EXP(AD149),"")</f>
        <v/>
      </c>
      <c r="AG153" s="53">
        <v>9.8000000000000007</v>
      </c>
    </row>
    <row r="154" spans="1:33" s="2" customFormat="1" ht="20.100000000000001" customHeight="1" x14ac:dyDescent="0.25">
      <c r="A154" s="226"/>
      <c r="B154" s="227"/>
      <c r="C154" s="238">
        <v>4</v>
      </c>
      <c r="D154" s="239"/>
      <c r="E154" s="101"/>
      <c r="F154" s="102"/>
      <c r="G154" s="101"/>
      <c r="H154" s="102"/>
      <c r="I154" s="101"/>
      <c r="J154" s="102"/>
      <c r="K154" s="101"/>
      <c r="L154" s="102"/>
      <c r="M154" s="59"/>
      <c r="N154" s="53">
        <v>5</v>
      </c>
      <c r="O154" s="53" t="str">
        <f>IF(F155&gt;0,LN(F155),"")</f>
        <v/>
      </c>
      <c r="P154" s="53" t="str">
        <f>IF(E155&gt;0,LN(E155/9.8),"")</f>
        <v/>
      </c>
      <c r="Q154" s="53" t="str">
        <f>IF(ISNUMBER(P149),IF(P149*(1/9.8)^O149&gt;100,P149*(1/9.8)^O149,100),"")</f>
        <v/>
      </c>
      <c r="R154" s="53" t="str">
        <f>IF(ISNUMBER(Q149),IF(Q149*(1/9.8)^P149&gt;100,1,9.8*(100/Q149)^(1/P149)),"")</f>
        <v/>
      </c>
      <c r="S154" s="53">
        <v>5</v>
      </c>
      <c r="T154" s="53" t="str">
        <f t="shared" si="45"/>
        <v/>
      </c>
      <c r="U154" s="53" t="str">
        <f t="shared" si="46"/>
        <v/>
      </c>
      <c r="V154" s="53" t="str">
        <f>IF(ISNUMBER(U149),IF(U149*(1/9.8)^T149&gt;100,U149*(1/9.8)^T149,100),"")</f>
        <v/>
      </c>
      <c r="W154" s="53" t="str">
        <f>IF(ISNUMBER(V149),IF(V149*(1/9.8)^U149&gt;100,1,9.8*(100/V149)^(1/U149)),"")</f>
        <v/>
      </c>
      <c r="X154" s="53">
        <v>5</v>
      </c>
      <c r="Y154" s="53" t="str">
        <f t="shared" si="47"/>
        <v/>
      </c>
      <c r="Z154" s="53" t="str">
        <f t="shared" si="48"/>
        <v/>
      </c>
      <c r="AA154" s="53" t="str">
        <f>IF(ISNUMBER(Z149),IF(Z149*(1/9.8)^Y149&gt;100,Z149*(1/9.8)^Y149,100),"")</f>
        <v/>
      </c>
      <c r="AB154" s="53" t="str">
        <f>IF(ISNUMBER(AA149),IF(AA149*(1/9.8)^Z149&gt;100,1,9.8*(100/AA149)^(1/Z149)),"")</f>
        <v/>
      </c>
      <c r="AC154" s="53">
        <v>5</v>
      </c>
      <c r="AD154" s="53" t="str">
        <f t="shared" si="49"/>
        <v/>
      </c>
      <c r="AE154" s="53" t="str">
        <f t="shared" si="50"/>
        <v/>
      </c>
      <c r="AF154" s="53" t="str">
        <f>IF(ISNUMBER(AE149),IF(AE149*(1/9.8)^AD149&gt;100,AE149*(1/9.8)^AD149,100),"")</f>
        <v/>
      </c>
      <c r="AG154" s="53" t="str">
        <f>IF(ISNUMBER(AF149),IF(AF149*(1/9.8)^AE149&gt;100,1,9.8*(100/AF149)^(1/AE149)),"")</f>
        <v/>
      </c>
    </row>
    <row r="155" spans="1:33" s="2" customFormat="1" ht="20.100000000000001" customHeight="1" x14ac:dyDescent="0.25">
      <c r="A155" s="228"/>
      <c r="B155" s="229"/>
      <c r="C155" s="240">
        <v>5</v>
      </c>
      <c r="D155" s="241"/>
      <c r="E155" s="103"/>
      <c r="F155" s="104"/>
      <c r="G155" s="103"/>
      <c r="H155" s="104"/>
      <c r="I155" s="103"/>
      <c r="J155" s="104"/>
      <c r="K155" s="103"/>
      <c r="L155" s="104"/>
      <c r="M155" s="59"/>
      <c r="N155" s="53"/>
      <c r="O155" s="53"/>
      <c r="P155" s="53"/>
      <c r="Q155" s="53" t="str">
        <f>IF(ISNUMBER(Q149),IF(Q149*(100/9.8)^P149&lt;10000,Q149*(100/9.8)^P149,10000),"")</f>
        <v/>
      </c>
      <c r="R155" s="53" t="str">
        <f>IF(ISNUMBER(Q149),IF(Q149*(100/9.8)^P149&lt;10000,100,9.8*(10000/Q149)^(1/P149)),"")</f>
        <v/>
      </c>
      <c r="S155" s="53"/>
      <c r="T155" s="53"/>
      <c r="U155" s="53"/>
      <c r="V155" s="53" t="str">
        <f>IF(ISNUMBER(V149),IF(V149*(100/9.8)^U149&lt;10000,V149*(100/9.8)^U149,10000),"")</f>
        <v/>
      </c>
      <c r="W155" s="53" t="str">
        <f>IF(ISNUMBER(V149),IF(V149*(100/9.8)^U149&lt;10000,100,9.8*(10000/V149)^(1/U149)),"")</f>
        <v/>
      </c>
      <c r="X155" s="53"/>
      <c r="Y155" s="53"/>
      <c r="Z155" s="53"/>
      <c r="AA155" s="53" t="str">
        <f>IF(ISNUMBER(AA149),IF(AA149*(100/9.8)^Z149&lt;10000,AA149*(100/9.8)^Z149,10000),"")</f>
        <v/>
      </c>
      <c r="AB155" s="53" t="str">
        <f>IF(ISNUMBER(AA149),IF(AA149*(100/9.8)^Z149&lt;10000,100,9.8*(10000/AA149)^(1/Z149)),"")</f>
        <v/>
      </c>
      <c r="AC155" s="53"/>
      <c r="AD155" s="53"/>
      <c r="AE155" s="53"/>
      <c r="AF155" s="53" t="str">
        <f>IF(ISNUMBER(AF149),IF(AF149*(100/9.8)^AE149&lt;10000,AF149*(100/9.8)^AE149,10000),"")</f>
        <v/>
      </c>
      <c r="AG155" s="53" t="str">
        <f>IF(ISNUMBER(AF149),IF(AF149*(100/9.8)^AE149&lt;10000,100,9.8*(10000/AF149)^(1/AE149)),"")</f>
        <v/>
      </c>
    </row>
    <row r="156" spans="1:33" s="2" customFormat="1" ht="20.100000000000001" customHeight="1" x14ac:dyDescent="0.25">
      <c r="A156" s="242" t="s">
        <v>100</v>
      </c>
      <c r="B156" s="243"/>
      <c r="C156" s="243"/>
      <c r="D156" s="65" t="s">
        <v>87</v>
      </c>
      <c r="E156" s="275" t="str">
        <f>R149</f>
        <v/>
      </c>
      <c r="F156" s="276"/>
      <c r="G156" s="275" t="str">
        <f>W149</f>
        <v/>
      </c>
      <c r="H156" s="276"/>
      <c r="I156" s="275" t="str">
        <f>AB149</f>
        <v/>
      </c>
      <c r="J156" s="276"/>
      <c r="K156" s="275" t="str">
        <f>AG149</f>
        <v/>
      </c>
      <c r="L156" s="276"/>
      <c r="M156" s="25"/>
      <c r="N156" s="61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</row>
    <row r="157" spans="1:33" s="2" customFormat="1" ht="19.899999999999999" customHeight="1" x14ac:dyDescent="0.25">
      <c r="A157" s="292" t="s">
        <v>95</v>
      </c>
      <c r="B157" s="293"/>
      <c r="C157" s="293"/>
      <c r="D157" s="293"/>
      <c r="E157" s="296" t="str">
        <f>R150</f>
        <v/>
      </c>
      <c r="F157" s="297"/>
      <c r="G157" s="300" t="str">
        <f>W150</f>
        <v/>
      </c>
      <c r="H157" s="301"/>
      <c r="I157" s="300" t="str">
        <f>IF(I156="","",AB150)</f>
        <v/>
      </c>
      <c r="J157" s="301"/>
      <c r="K157" s="300" t="str">
        <f>IF(K156="","",AG150)</f>
        <v/>
      </c>
      <c r="L157" s="301"/>
    </row>
    <row r="158" spans="1:33" s="2" customFormat="1" ht="20.100000000000001" customHeight="1" x14ac:dyDescent="0.25">
      <c r="A158" s="272" t="s">
        <v>99</v>
      </c>
      <c r="B158" s="273"/>
      <c r="C158" s="274" t="s">
        <v>90</v>
      </c>
      <c r="D158" s="274"/>
      <c r="E158" s="220" t="str">
        <f>IF(AND(ISNUMBER(E159),E156&gt;=1,E156&lt;=2),E159/9.8^(1/E156),"")</f>
        <v/>
      </c>
      <c r="F158" s="221"/>
      <c r="G158" s="220" t="str">
        <f t="shared" ref="G158" si="51">IF(AND(ISNUMBER(G159),G156&gt;=1,G156&lt;=2),G159/9.8^(1/G156),"")</f>
        <v/>
      </c>
      <c r="H158" s="221"/>
      <c r="I158" s="220" t="str">
        <f t="shared" ref="I158" si="52">IF(AND(ISNUMBER(I159),I156&gt;=1,I156&lt;=2),I159/9.8^(1/I156),"")</f>
        <v/>
      </c>
      <c r="J158" s="221"/>
      <c r="K158" s="220" t="str">
        <f t="shared" ref="K158" si="53">IF(AND(ISNUMBER(K159),K156&gt;=1,K156&lt;=2),K159/9.8^(1/K156),"")</f>
        <v/>
      </c>
      <c r="L158" s="221"/>
      <c r="M158" s="64"/>
      <c r="N158" s="64"/>
    </row>
    <row r="159" spans="1:33" s="2" customFormat="1" ht="20.100000000000001" customHeight="1" x14ac:dyDescent="0.25">
      <c r="A159" s="230" t="s">
        <v>107</v>
      </c>
      <c r="B159" s="231"/>
      <c r="C159" s="231"/>
      <c r="D159" s="66" t="s">
        <v>89</v>
      </c>
      <c r="E159" s="220" t="str">
        <f>Q149</f>
        <v/>
      </c>
      <c r="F159" s="221"/>
      <c r="G159" s="220" t="str">
        <f>V149</f>
        <v/>
      </c>
      <c r="H159" s="221"/>
      <c r="I159" s="220" t="str">
        <f>AA149</f>
        <v/>
      </c>
      <c r="J159" s="221"/>
      <c r="K159" s="220" t="str">
        <f>AF149</f>
        <v/>
      </c>
      <c r="L159" s="221"/>
      <c r="M159" s="69"/>
      <c r="N159" s="69"/>
    </row>
    <row r="160" spans="1:33" s="2" customFormat="1" ht="20.100000000000001" customHeight="1" x14ac:dyDescent="0.25">
      <c r="A160" s="230" t="s">
        <v>108</v>
      </c>
      <c r="B160" s="231"/>
      <c r="C160" s="231"/>
      <c r="D160" s="231"/>
      <c r="E160" s="255" t="str">
        <f t="shared" ref="E160" si="54">IF(E156="","",(1/0.36)*((((353/(273+$E$66))/2)^(1/2))*((1/9.8)^(1/2))))</f>
        <v/>
      </c>
      <c r="F160" s="256"/>
      <c r="G160" s="255" t="str">
        <f t="shared" ref="G160" si="55">IF(G156="","",(1/0.36)*((((353/(273+$E$66))/2)^(1/2))*((1/9.8)^(1/2))))</f>
        <v/>
      </c>
      <c r="H160" s="256"/>
      <c r="I160" s="255" t="str">
        <f t="shared" ref="I160" si="56">IF(I156="","",(1/0.36)*((((353/(273+$E$66))/2)^(1/2))*((1/9.8)^(1/2))))</f>
        <v/>
      </c>
      <c r="J160" s="256"/>
      <c r="K160" s="255" t="str">
        <f t="shared" ref="K160" si="57">IF(K156="","",(1/0.36)*((((353/(273+$E$66))/2)^(1/2))*((1/9.8)^(1/2))))</f>
        <v/>
      </c>
      <c r="L160" s="256"/>
      <c r="M160" s="68"/>
      <c r="N160" s="68"/>
    </row>
    <row r="161" spans="1:24" s="2" customFormat="1" ht="20.100000000000001" customHeight="1" x14ac:dyDescent="0.25">
      <c r="A161" s="230" t="s">
        <v>104</v>
      </c>
      <c r="B161" s="231"/>
      <c r="C161" s="231"/>
      <c r="D161" s="66" t="s">
        <v>88</v>
      </c>
      <c r="E161" s="247" t="str">
        <f>IF(E156="","",ROUND(E159*E160,(3-1)-INT(LOG(ABS(E159*E160)))))</f>
        <v/>
      </c>
      <c r="F161" s="248"/>
      <c r="G161" s="247" t="str">
        <f>IF(G156="","",ROUND(G159*G160,(3-1)-INT(LOG(ABS(G159*G160)))))</f>
        <v/>
      </c>
      <c r="H161" s="248"/>
      <c r="I161" s="247" t="str">
        <f>IF(I156="","",ROUND(I159*I160,(3-1)-INT(LOG(ABS(I159*I160)))))</f>
        <v/>
      </c>
      <c r="J161" s="248"/>
      <c r="K161" s="247" t="str">
        <f>IF(K156="","",ROUND(K159*K160,(3-1)-INT(LOG(ABS(K159*K160)))))</f>
        <v/>
      </c>
      <c r="L161" s="248"/>
      <c r="M161" s="69"/>
      <c r="N161" s="69"/>
    </row>
    <row r="162" spans="1:24" s="2" customFormat="1" ht="20.100000000000001" customHeight="1" x14ac:dyDescent="0.25">
      <c r="A162" s="298" t="s">
        <v>105</v>
      </c>
      <c r="B162" s="299"/>
      <c r="C162" s="299"/>
      <c r="D162" s="98" t="s">
        <v>98</v>
      </c>
      <c r="E162" s="71" t="str">
        <f>IF(E156="","",E161/$E$55)</f>
        <v/>
      </c>
      <c r="F162" s="72" t="str">
        <f>IF(E156="","",E161/$E$55)</f>
        <v/>
      </c>
      <c r="G162" s="71" t="str">
        <f>IF(G156="","",G161/$E$55)</f>
        <v/>
      </c>
      <c r="H162" s="72" t="str">
        <f>IF(G156="","",G161/$E$55)</f>
        <v/>
      </c>
      <c r="I162" s="71" t="str">
        <f>IF(I156="","",I161/$E$55)</f>
        <v/>
      </c>
      <c r="J162" s="72" t="str">
        <f>IF(I156="","",I161/$E$55)</f>
        <v/>
      </c>
      <c r="K162" s="71" t="str">
        <f>IF(K156="","",K161/$E$55)</f>
        <v/>
      </c>
      <c r="L162" s="72" t="str">
        <f>IF(K156="","",K161/$E$55)</f>
        <v/>
      </c>
      <c r="M162" s="64"/>
      <c r="N162" s="64"/>
      <c r="O162" s="3"/>
      <c r="P162" s="13"/>
      <c r="Q162" s="13"/>
      <c r="R162" s="3"/>
      <c r="S162" s="13"/>
      <c r="T162" s="13"/>
      <c r="U162" s="13"/>
      <c r="V162" s="13"/>
      <c r="W162" s="13"/>
      <c r="X162" s="13"/>
    </row>
    <row r="163" spans="1:24" ht="18" customHeight="1" x14ac:dyDescent="0.25">
      <c r="A163" s="283" t="s">
        <v>111</v>
      </c>
      <c r="B163" s="284"/>
      <c r="C163" s="284"/>
      <c r="D163" s="285"/>
      <c r="E163" s="277"/>
      <c r="F163" s="278"/>
      <c r="G163" s="277"/>
      <c r="H163" s="278"/>
      <c r="I163" s="277"/>
      <c r="J163" s="278"/>
      <c r="K163" s="277"/>
      <c r="L163" s="278"/>
    </row>
    <row r="164" spans="1:24" ht="18" customHeight="1" x14ac:dyDescent="0.25">
      <c r="A164" s="286"/>
      <c r="B164" s="287"/>
      <c r="C164" s="287"/>
      <c r="D164" s="288"/>
      <c r="E164" s="279"/>
      <c r="F164" s="280"/>
      <c r="G164" s="279"/>
      <c r="H164" s="280"/>
      <c r="I164" s="279"/>
      <c r="J164" s="280"/>
      <c r="K164" s="279"/>
      <c r="L164" s="280"/>
    </row>
    <row r="165" spans="1:24" ht="18" customHeight="1" x14ac:dyDescent="0.25">
      <c r="A165" s="289"/>
      <c r="B165" s="290"/>
      <c r="C165" s="290"/>
      <c r="D165" s="291"/>
      <c r="E165" s="281"/>
      <c r="F165" s="282"/>
      <c r="G165" s="281"/>
      <c r="H165" s="282"/>
      <c r="I165" s="281"/>
      <c r="J165" s="282"/>
      <c r="K165" s="281"/>
      <c r="L165" s="282"/>
    </row>
    <row r="166" spans="1:24" ht="19.899999999999999" customHeight="1" x14ac:dyDescent="0.25"/>
    <row r="167" spans="1:24" ht="19.899999999999999" customHeight="1" x14ac:dyDescent="0.25"/>
    <row r="168" spans="1:24" ht="19.899999999999999" customHeight="1" x14ac:dyDescent="0.25"/>
    <row r="169" spans="1:24" ht="19.899999999999999" customHeight="1" x14ac:dyDescent="0.25"/>
    <row r="170" spans="1:24" ht="19.899999999999999" customHeight="1" x14ac:dyDescent="0.25"/>
    <row r="171" spans="1:24" ht="19.899999999999999" customHeight="1" x14ac:dyDescent="0.25"/>
    <row r="172" spans="1:24" ht="19.899999999999999" customHeight="1" x14ac:dyDescent="0.25"/>
    <row r="173" spans="1:24" ht="19.899999999999999" customHeight="1" x14ac:dyDescent="0.25"/>
    <row r="174" spans="1:24" ht="19.899999999999999" customHeight="1" x14ac:dyDescent="0.25"/>
    <row r="175" spans="1:24" ht="19.899999999999999" customHeight="1" x14ac:dyDescent="0.25"/>
    <row r="176" spans="1:24" ht="19.899999999999999" customHeight="1" x14ac:dyDescent="0.25"/>
    <row r="177" ht="19.899999999999999" customHeight="1" x14ac:dyDescent="0.25"/>
    <row r="178" ht="19.899999999999999" customHeight="1" x14ac:dyDescent="0.25"/>
    <row r="179" ht="19.899999999999999" customHeight="1" x14ac:dyDescent="0.25"/>
    <row r="180" ht="19.899999999999999" customHeight="1" x14ac:dyDescent="0.25"/>
    <row r="181" ht="19.899999999999999" customHeight="1" x14ac:dyDescent="0.25"/>
    <row r="182" ht="19.899999999999999" customHeight="1" x14ac:dyDescent="0.25"/>
    <row r="183" ht="19.899999999999999" customHeight="1" x14ac:dyDescent="0.25"/>
  </sheetData>
  <sheetProtection sheet="1" objects="1" scenarios="1"/>
  <mergeCells count="376">
    <mergeCell ref="A27:L27"/>
    <mergeCell ref="E44:F44"/>
    <mergeCell ref="A43:A45"/>
    <mergeCell ref="E45:F45"/>
    <mergeCell ref="I30:L30"/>
    <mergeCell ref="I31:L31"/>
    <mergeCell ref="I32:L32"/>
    <mergeCell ref="E31:G31"/>
    <mergeCell ref="B34:D34"/>
    <mergeCell ref="J88:J96"/>
    <mergeCell ref="A18:C23"/>
    <mergeCell ref="E23:F23"/>
    <mergeCell ref="G23:H23"/>
    <mergeCell ref="I23:J23"/>
    <mergeCell ref="K23:L23"/>
    <mergeCell ref="G19:H19"/>
    <mergeCell ref="G20:H20"/>
    <mergeCell ref="K18:L18"/>
    <mergeCell ref="K19:L19"/>
    <mergeCell ref="K20:L20"/>
    <mergeCell ref="G21:L21"/>
    <mergeCell ref="D18:D21"/>
    <mergeCell ref="E22:F22"/>
    <mergeCell ref="G22:H22"/>
    <mergeCell ref="I22:J22"/>
    <mergeCell ref="K22:L22"/>
    <mergeCell ref="J65:K65"/>
    <mergeCell ref="C65:D65"/>
    <mergeCell ref="A163:D165"/>
    <mergeCell ref="E163:F165"/>
    <mergeCell ref="G163:H165"/>
    <mergeCell ref="I163:J165"/>
    <mergeCell ref="K163:L165"/>
    <mergeCell ref="A157:D157"/>
    <mergeCell ref="E157:F157"/>
    <mergeCell ref="G157:H157"/>
    <mergeCell ref="I157:J157"/>
    <mergeCell ref="K157:L157"/>
    <mergeCell ref="A161:C161"/>
    <mergeCell ref="E161:F161"/>
    <mergeCell ref="G161:H161"/>
    <mergeCell ref="I161:J161"/>
    <mergeCell ref="K161:L161"/>
    <mergeCell ref="A160:D160"/>
    <mergeCell ref="E160:F160"/>
    <mergeCell ref="G160:H160"/>
    <mergeCell ref="I160:J160"/>
    <mergeCell ref="K160:L160"/>
    <mergeCell ref="A162:C162"/>
    <mergeCell ref="G156:H156"/>
    <mergeCell ref="I156:J156"/>
    <mergeCell ref="K156:L156"/>
    <mergeCell ref="K158:L158"/>
    <mergeCell ref="A159:C159"/>
    <mergeCell ref="E159:F159"/>
    <mergeCell ref="G159:H159"/>
    <mergeCell ref="I159:J159"/>
    <mergeCell ref="K159:L159"/>
    <mergeCell ref="A158:B158"/>
    <mergeCell ref="C158:D158"/>
    <mergeCell ref="E158:F158"/>
    <mergeCell ref="G158:H158"/>
    <mergeCell ref="I158:J158"/>
    <mergeCell ref="A156:C156"/>
    <mergeCell ref="E156:F156"/>
    <mergeCell ref="C150:D150"/>
    <mergeCell ref="C151:D151"/>
    <mergeCell ref="C152:D152"/>
    <mergeCell ref="C153:D153"/>
    <mergeCell ref="A149:B155"/>
    <mergeCell ref="C149:D149"/>
    <mergeCell ref="E149:F149"/>
    <mergeCell ref="G149:H149"/>
    <mergeCell ref="I149:J149"/>
    <mergeCell ref="C154:D154"/>
    <mergeCell ref="C155:D155"/>
    <mergeCell ref="A142:D142"/>
    <mergeCell ref="E142:F142"/>
    <mergeCell ref="G142:H142"/>
    <mergeCell ref="I142:J142"/>
    <mergeCell ref="K142:L142"/>
    <mergeCell ref="K140:L140"/>
    <mergeCell ref="A141:C141"/>
    <mergeCell ref="E141:F141"/>
    <mergeCell ref="K149:L149"/>
    <mergeCell ref="A145:D147"/>
    <mergeCell ref="E145:F147"/>
    <mergeCell ref="G145:H147"/>
    <mergeCell ref="I145:J147"/>
    <mergeCell ref="K145:L147"/>
    <mergeCell ref="A144:C144"/>
    <mergeCell ref="A143:C143"/>
    <mergeCell ref="E143:F143"/>
    <mergeCell ref="G143:H143"/>
    <mergeCell ref="I143:J143"/>
    <mergeCell ref="K143:L143"/>
    <mergeCell ref="G141:H141"/>
    <mergeCell ref="I141:J141"/>
    <mergeCell ref="K141:L141"/>
    <mergeCell ref="A140:B140"/>
    <mergeCell ref="C140:D140"/>
    <mergeCell ref="E140:F140"/>
    <mergeCell ref="G140:H140"/>
    <mergeCell ref="I140:J140"/>
    <mergeCell ref="A138:C138"/>
    <mergeCell ref="E138:F138"/>
    <mergeCell ref="G138:H138"/>
    <mergeCell ref="I138:J138"/>
    <mergeCell ref="K138:L138"/>
    <mergeCell ref="A139:D139"/>
    <mergeCell ref="E139:F139"/>
    <mergeCell ref="G139:H139"/>
    <mergeCell ref="I139:J139"/>
    <mergeCell ref="K139:L139"/>
    <mergeCell ref="E127:F129"/>
    <mergeCell ref="A127:D129"/>
    <mergeCell ref="G127:H129"/>
    <mergeCell ref="A121:D121"/>
    <mergeCell ref="E121:F121"/>
    <mergeCell ref="G121:H121"/>
    <mergeCell ref="I121:J121"/>
    <mergeCell ref="K121:L121"/>
    <mergeCell ref="I127:J129"/>
    <mergeCell ref="K127:L129"/>
    <mergeCell ref="A126:C126"/>
    <mergeCell ref="A125:C125"/>
    <mergeCell ref="E125:F125"/>
    <mergeCell ref="G125:H125"/>
    <mergeCell ref="I125:J125"/>
    <mergeCell ref="K125:L125"/>
    <mergeCell ref="A124:D124"/>
    <mergeCell ref="E124:F124"/>
    <mergeCell ref="G124:H124"/>
    <mergeCell ref="I124:J124"/>
    <mergeCell ref="K124:L124"/>
    <mergeCell ref="K122:L122"/>
    <mergeCell ref="A123:C123"/>
    <mergeCell ref="E123:F123"/>
    <mergeCell ref="A131:B137"/>
    <mergeCell ref="C131:D131"/>
    <mergeCell ref="E131:F131"/>
    <mergeCell ref="G131:H131"/>
    <mergeCell ref="I131:J131"/>
    <mergeCell ref="K131:L131"/>
    <mergeCell ref="C132:D132"/>
    <mergeCell ref="C133:D133"/>
    <mergeCell ref="C134:D134"/>
    <mergeCell ref="C135:D135"/>
    <mergeCell ref="C136:D136"/>
    <mergeCell ref="C137:D137"/>
    <mergeCell ref="G123:H123"/>
    <mergeCell ref="I123:J123"/>
    <mergeCell ref="K123:L123"/>
    <mergeCell ref="A122:B122"/>
    <mergeCell ref="C122:D122"/>
    <mergeCell ref="E122:F122"/>
    <mergeCell ref="G122:H122"/>
    <mergeCell ref="I122:J122"/>
    <mergeCell ref="A120:C120"/>
    <mergeCell ref="E120:F120"/>
    <mergeCell ref="G120:H120"/>
    <mergeCell ref="I120:J120"/>
    <mergeCell ref="K120:L120"/>
    <mergeCell ref="R111:X111"/>
    <mergeCell ref="A113:B119"/>
    <mergeCell ref="C113:D113"/>
    <mergeCell ref="E113:F113"/>
    <mergeCell ref="G113:H113"/>
    <mergeCell ref="I113:J113"/>
    <mergeCell ref="C114:D114"/>
    <mergeCell ref="C115:D115"/>
    <mergeCell ref="C116:D116"/>
    <mergeCell ref="C117:D117"/>
    <mergeCell ref="C118:D118"/>
    <mergeCell ref="K113:L113"/>
    <mergeCell ref="J66:L66"/>
    <mergeCell ref="J67:L67"/>
    <mergeCell ref="E78:F78"/>
    <mergeCell ref="G78:H78"/>
    <mergeCell ref="I78:J78"/>
    <mergeCell ref="A86:C86"/>
    <mergeCell ref="E86:F86"/>
    <mergeCell ref="E80:F80"/>
    <mergeCell ref="C119:D119"/>
    <mergeCell ref="G86:H86"/>
    <mergeCell ref="I86:J86"/>
    <mergeCell ref="K86:L86"/>
    <mergeCell ref="K85:L85"/>
    <mergeCell ref="K82:L82"/>
    <mergeCell ref="A83:C83"/>
    <mergeCell ref="K83:L83"/>
    <mergeCell ref="A80:C80"/>
    <mergeCell ref="A82:C82"/>
    <mergeCell ref="G88:G96"/>
    <mergeCell ref="D88:D96"/>
    <mergeCell ref="A88:A96"/>
    <mergeCell ref="A81:D81"/>
    <mergeCell ref="A111:L111"/>
    <mergeCell ref="C67:D67"/>
    <mergeCell ref="H67:I67"/>
    <mergeCell ref="G76:H76"/>
    <mergeCell ref="G79:H79"/>
    <mergeCell ref="A84:C84"/>
    <mergeCell ref="E67:F67"/>
    <mergeCell ref="E81:F81"/>
    <mergeCell ref="G81:H81"/>
    <mergeCell ref="I81:J81"/>
    <mergeCell ref="K81:L81"/>
    <mergeCell ref="G77:H77"/>
    <mergeCell ref="I77:J77"/>
    <mergeCell ref="K77:L77"/>
    <mergeCell ref="I76:J76"/>
    <mergeCell ref="I79:J79"/>
    <mergeCell ref="K75:L75"/>
    <mergeCell ref="K69:L70"/>
    <mergeCell ref="A65:B67"/>
    <mergeCell ref="C66:D66"/>
    <mergeCell ref="H65:I65"/>
    <mergeCell ref="E66:F66"/>
    <mergeCell ref="H66:I66"/>
    <mergeCell ref="E65:F65"/>
    <mergeCell ref="A85:C85"/>
    <mergeCell ref="A79:B79"/>
    <mergeCell ref="C79:D79"/>
    <mergeCell ref="G80:H80"/>
    <mergeCell ref="I80:J80"/>
    <mergeCell ref="E85:F85"/>
    <mergeCell ref="G85:H85"/>
    <mergeCell ref="I85:J85"/>
    <mergeCell ref="E82:F82"/>
    <mergeCell ref="E83:F83"/>
    <mergeCell ref="G82:H82"/>
    <mergeCell ref="G83:H83"/>
    <mergeCell ref="I82:J82"/>
    <mergeCell ref="I83:J83"/>
    <mergeCell ref="K76:L76"/>
    <mergeCell ref="K79:L79"/>
    <mergeCell ref="K80:L80"/>
    <mergeCell ref="K71:L71"/>
    <mergeCell ref="K72:L72"/>
    <mergeCell ref="K73:L73"/>
    <mergeCell ref="K74:L74"/>
    <mergeCell ref="A69:B75"/>
    <mergeCell ref="A77:D77"/>
    <mergeCell ref="K78:L78"/>
    <mergeCell ref="A76:C76"/>
    <mergeCell ref="E77:F77"/>
    <mergeCell ref="C71:D71"/>
    <mergeCell ref="C72:D72"/>
    <mergeCell ref="C73:D73"/>
    <mergeCell ref="C74:D74"/>
    <mergeCell ref="C75:D75"/>
    <mergeCell ref="E76:F76"/>
    <mergeCell ref="E79:F79"/>
    <mergeCell ref="C69:D69"/>
    <mergeCell ref="C70:D70"/>
    <mergeCell ref="E69:F69"/>
    <mergeCell ref="G69:H69"/>
    <mergeCell ref="I69:J69"/>
    <mergeCell ref="A64:B64"/>
    <mergeCell ref="E53:F53"/>
    <mergeCell ref="E55:F55"/>
    <mergeCell ref="A60:B60"/>
    <mergeCell ref="I60:J60"/>
    <mergeCell ref="C60:H60"/>
    <mergeCell ref="K60:L60"/>
    <mergeCell ref="A53:D53"/>
    <mergeCell ref="C59:H59"/>
    <mergeCell ref="I59:J59"/>
    <mergeCell ref="I58:J58"/>
    <mergeCell ref="C58:H58"/>
    <mergeCell ref="A56:L56"/>
    <mergeCell ref="A57:L57"/>
    <mergeCell ref="A58:B58"/>
    <mergeCell ref="A59:B59"/>
    <mergeCell ref="A62:B62"/>
    <mergeCell ref="C61:L61"/>
    <mergeCell ref="C62:L62"/>
    <mergeCell ref="K59:L59"/>
    <mergeCell ref="K58:L58"/>
    <mergeCell ref="H64:I64"/>
    <mergeCell ref="J64:L64"/>
    <mergeCell ref="E19:F19"/>
    <mergeCell ref="E20:F20"/>
    <mergeCell ref="E21:F21"/>
    <mergeCell ref="I18:J18"/>
    <mergeCell ref="I19:J19"/>
    <mergeCell ref="I20:J20"/>
    <mergeCell ref="G18:H18"/>
    <mergeCell ref="A1:L1"/>
    <mergeCell ref="A5:L5"/>
    <mergeCell ref="A10:A14"/>
    <mergeCell ref="B2:C2"/>
    <mergeCell ref="A6:C6"/>
    <mergeCell ref="A7:C7"/>
    <mergeCell ref="A8:C8"/>
    <mergeCell ref="A9:C9"/>
    <mergeCell ref="D6:L6"/>
    <mergeCell ref="D7:L7"/>
    <mergeCell ref="D8:L8"/>
    <mergeCell ref="D9:L9"/>
    <mergeCell ref="B3:C3"/>
    <mergeCell ref="A2:A3"/>
    <mergeCell ref="D3:L3"/>
    <mergeCell ref="R1:X1"/>
    <mergeCell ref="K2:L2"/>
    <mergeCell ref="D2:I2"/>
    <mergeCell ref="I35:L35"/>
    <mergeCell ref="I36:L36"/>
    <mergeCell ref="E50:F50"/>
    <mergeCell ref="B39:D39"/>
    <mergeCell ref="B40:D40"/>
    <mergeCell ref="E47:F47"/>
    <mergeCell ref="D25:L25"/>
    <mergeCell ref="B10:C10"/>
    <mergeCell ref="B11:C11"/>
    <mergeCell ref="B12:C12"/>
    <mergeCell ref="B13:C13"/>
    <mergeCell ref="B14:C14"/>
    <mergeCell ref="D10:E10"/>
    <mergeCell ref="D11:E11"/>
    <mergeCell ref="D12:E12"/>
    <mergeCell ref="D13:E13"/>
    <mergeCell ref="D14:E14"/>
    <mergeCell ref="A26:X26"/>
    <mergeCell ref="I33:L33"/>
    <mergeCell ref="I34:L34"/>
    <mergeCell ref="B33:D33"/>
    <mergeCell ref="D24:L24"/>
    <mergeCell ref="A24:C24"/>
    <mergeCell ref="A15:C17"/>
    <mergeCell ref="D17:E17"/>
    <mergeCell ref="F17:L17"/>
    <mergeCell ref="E29:G29"/>
    <mergeCell ref="E30:G30"/>
    <mergeCell ref="C64:D64"/>
    <mergeCell ref="B35:D35"/>
    <mergeCell ref="B36:D36"/>
    <mergeCell ref="I37:L37"/>
    <mergeCell ref="I38:L38"/>
    <mergeCell ref="B37:D37"/>
    <mergeCell ref="B38:D38"/>
    <mergeCell ref="A51:D51"/>
    <mergeCell ref="A52:D52"/>
    <mergeCell ref="E46:F46"/>
    <mergeCell ref="E52:F52"/>
    <mergeCell ref="E51:F51"/>
    <mergeCell ref="E43:G43"/>
    <mergeCell ref="H43:L44"/>
    <mergeCell ref="E48:F48"/>
    <mergeCell ref="E49:F49"/>
    <mergeCell ref="E18:F18"/>
    <mergeCell ref="A46:A50"/>
    <mergeCell ref="E35:G35"/>
    <mergeCell ref="E36:G36"/>
    <mergeCell ref="E37:G37"/>
    <mergeCell ref="E38:G38"/>
    <mergeCell ref="E39:G39"/>
    <mergeCell ref="E40:G40"/>
    <mergeCell ref="A61:B61"/>
    <mergeCell ref="A25:C25"/>
    <mergeCell ref="A41:L41"/>
    <mergeCell ref="E42:F42"/>
    <mergeCell ref="B28:D28"/>
    <mergeCell ref="B29:D29"/>
    <mergeCell ref="B30:D30"/>
    <mergeCell ref="B31:D31"/>
    <mergeCell ref="B32:D32"/>
    <mergeCell ref="I39:L39"/>
    <mergeCell ref="I40:L40"/>
    <mergeCell ref="E28:G28"/>
    <mergeCell ref="E32:G32"/>
    <mergeCell ref="E33:G33"/>
    <mergeCell ref="E34:G34"/>
    <mergeCell ref="I28:L28"/>
    <mergeCell ref="I29:L29"/>
  </mergeCells>
  <phoneticPr fontId="1"/>
  <conditionalFormatting sqref="E76:F76 E78:F78">
    <cfRule type="expression" dxfId="51" priority="46">
      <formula>$E$76&lt;1</formula>
    </cfRule>
    <cfRule type="expression" dxfId="50" priority="45">
      <formula>$E$76&gt;2</formula>
    </cfRule>
  </conditionalFormatting>
  <conditionalFormatting sqref="E77:F77">
    <cfRule type="expression" dxfId="49" priority="15">
      <formula>$E$77&lt;0.98</formula>
    </cfRule>
  </conditionalFormatting>
  <conditionalFormatting sqref="E78:F78">
    <cfRule type="expression" dxfId="48" priority="64">
      <formula>$E$77&lt;0.98</formula>
    </cfRule>
  </conditionalFormatting>
  <conditionalFormatting sqref="E121:F121">
    <cfRule type="expression" dxfId="47" priority="61">
      <formula>$E$121&lt;0.98</formula>
    </cfRule>
  </conditionalFormatting>
  <conditionalFormatting sqref="E138:F139">
    <cfRule type="expression" dxfId="46" priority="32">
      <formula>$E$138&lt;1</formula>
    </cfRule>
    <cfRule type="expression" dxfId="45" priority="31">
      <formula>$E$138&gt;2</formula>
    </cfRule>
  </conditionalFormatting>
  <conditionalFormatting sqref="E139:F139">
    <cfRule type="expression" dxfId="44" priority="57">
      <formula>$E$139&lt;0.98</formula>
    </cfRule>
  </conditionalFormatting>
  <conditionalFormatting sqref="E156:F157">
    <cfRule type="expression" dxfId="43" priority="23">
      <formula>$E$156&gt;2</formula>
    </cfRule>
    <cfRule type="expression" dxfId="42" priority="24">
      <formula>$E$156&lt;1</formula>
    </cfRule>
  </conditionalFormatting>
  <conditionalFormatting sqref="E157:F157">
    <cfRule type="expression" dxfId="41" priority="53">
      <formula>$E$157&lt;0.98</formula>
    </cfRule>
  </conditionalFormatting>
  <conditionalFormatting sqref="G76:H76">
    <cfRule type="expression" dxfId="40" priority="12">
      <formula>$G$76&gt;2</formula>
    </cfRule>
    <cfRule type="expression" dxfId="39" priority="13">
      <formula>$G$76&lt;1</formula>
    </cfRule>
  </conditionalFormatting>
  <conditionalFormatting sqref="G77:H78">
    <cfRule type="expression" dxfId="38" priority="14">
      <formula>$G$77&lt;0.98</formula>
    </cfRule>
  </conditionalFormatting>
  <conditionalFormatting sqref="G78:H78">
    <cfRule type="expression" dxfId="37" priority="9">
      <formula>$G$76&gt;2</formula>
    </cfRule>
    <cfRule type="expression" dxfId="36" priority="44">
      <formula>$G$76&lt;1</formula>
    </cfRule>
  </conditionalFormatting>
  <conditionalFormatting sqref="G120:H121">
    <cfRule type="expression" dxfId="35" priority="38">
      <formula>$G$120&lt;1</formula>
    </cfRule>
    <cfRule type="expression" dxfId="34" priority="37">
      <formula>$G$120&gt;2</formula>
    </cfRule>
  </conditionalFormatting>
  <conditionalFormatting sqref="G121:H121">
    <cfRule type="expression" dxfId="33" priority="60">
      <formula>$G$121&lt;0.98</formula>
    </cfRule>
  </conditionalFormatting>
  <conditionalFormatting sqref="G138:H139">
    <cfRule type="expression" dxfId="32" priority="29">
      <formula>$G$138&gt;2</formula>
    </cfRule>
    <cfRule type="expression" dxfId="31" priority="30">
      <formula>$G$138&lt;1</formula>
    </cfRule>
  </conditionalFormatting>
  <conditionalFormatting sqref="G139:H139">
    <cfRule type="expression" dxfId="30" priority="56">
      <formula>$G$139&lt;0.98</formula>
    </cfRule>
  </conditionalFormatting>
  <conditionalFormatting sqref="G156:H157">
    <cfRule type="expression" dxfId="29" priority="22">
      <formula>$G$156&lt;1</formula>
    </cfRule>
    <cfRule type="expression" dxfId="28" priority="21">
      <formula>$G$156&gt;2</formula>
    </cfRule>
  </conditionalFormatting>
  <conditionalFormatting sqref="G157:H157">
    <cfRule type="expression" dxfId="27" priority="52">
      <formula>$G$157&lt;0.98</formula>
    </cfRule>
  </conditionalFormatting>
  <conditionalFormatting sqref="I76:J76">
    <cfRule type="expression" dxfId="26" priority="11">
      <formula>$I$76&lt;1</formula>
    </cfRule>
  </conditionalFormatting>
  <conditionalFormatting sqref="I76:J78">
    <cfRule type="expression" dxfId="25" priority="10">
      <formula>$I$76&gt;2</formula>
    </cfRule>
  </conditionalFormatting>
  <conditionalFormatting sqref="I78:J78">
    <cfRule type="expression" dxfId="24" priority="7">
      <formula>$I$77&lt;0.98</formula>
    </cfRule>
    <cfRule type="expression" dxfId="23" priority="42">
      <formula>$I$76&lt;1</formula>
    </cfRule>
  </conditionalFormatting>
  <conditionalFormatting sqref="I120:J121">
    <cfRule type="expression" dxfId="22" priority="35">
      <formula>$I$120&gt;2</formula>
    </cfRule>
    <cfRule type="expression" dxfId="21" priority="36">
      <formula>$I$120&lt;1</formula>
    </cfRule>
  </conditionalFormatting>
  <conditionalFormatting sqref="I121:J121">
    <cfRule type="expression" dxfId="20" priority="59">
      <formula>$I$121&lt;0.98</formula>
    </cfRule>
  </conditionalFormatting>
  <conditionalFormatting sqref="I138:J139">
    <cfRule type="expression" dxfId="19" priority="28">
      <formula>$I$138&lt;1</formula>
    </cfRule>
    <cfRule type="expression" dxfId="18" priority="27">
      <formula>$I$138&gt;2</formula>
    </cfRule>
  </conditionalFormatting>
  <conditionalFormatting sqref="I139:J139">
    <cfRule type="expression" dxfId="17" priority="55">
      <formula>$I$139&lt;0.98</formula>
    </cfRule>
  </conditionalFormatting>
  <conditionalFormatting sqref="I156:J157">
    <cfRule type="expression" dxfId="16" priority="20">
      <formula>$I$156&lt;1</formula>
    </cfRule>
    <cfRule type="expression" dxfId="15" priority="19">
      <formula>$I$156&gt;2</formula>
    </cfRule>
  </conditionalFormatting>
  <conditionalFormatting sqref="I157:J157">
    <cfRule type="expression" dxfId="14" priority="51">
      <formula>$I$157&lt;0.98</formula>
    </cfRule>
  </conditionalFormatting>
  <conditionalFormatting sqref="K76:L76">
    <cfRule type="expression" dxfId="13" priority="5">
      <formula>$K$76&gt;2</formula>
    </cfRule>
    <cfRule type="expression" dxfId="12" priority="6">
      <formula>$K$76&lt;1</formula>
    </cfRule>
  </conditionalFormatting>
  <conditionalFormatting sqref="K77:L78">
    <cfRule type="expression" dxfId="11" priority="1">
      <formula>$K$77&lt;0.98</formula>
    </cfRule>
  </conditionalFormatting>
  <conditionalFormatting sqref="K78:L78">
    <cfRule type="expression" dxfId="10" priority="2">
      <formula>$K$76&gt;2</formula>
    </cfRule>
    <cfRule type="expression" dxfId="9" priority="3">
      <formula>$K$76&lt;1</formula>
    </cfRule>
  </conditionalFormatting>
  <conditionalFormatting sqref="K120:L121">
    <cfRule type="expression" dxfId="8" priority="33">
      <formula>$K$120&gt;2</formula>
    </cfRule>
    <cfRule type="expression" dxfId="7" priority="34">
      <formula>$K$120&lt;1</formula>
    </cfRule>
  </conditionalFormatting>
  <conditionalFormatting sqref="K121:L121">
    <cfRule type="expression" dxfId="6" priority="58">
      <formula>$K$121&lt;0.98</formula>
    </cfRule>
  </conditionalFormatting>
  <conditionalFormatting sqref="K138:L139">
    <cfRule type="expression" dxfId="5" priority="26">
      <formula>$K$138&lt;1</formula>
    </cfRule>
    <cfRule type="expression" dxfId="4" priority="25">
      <formula>$K$138&gt;2</formula>
    </cfRule>
  </conditionalFormatting>
  <conditionalFormatting sqref="K139:L139">
    <cfRule type="expression" dxfId="3" priority="54">
      <formula>$K$139&lt;0.98</formula>
    </cfRule>
  </conditionalFormatting>
  <conditionalFormatting sqref="K156:L157">
    <cfRule type="expression" dxfId="2" priority="18">
      <formula>$K$156&lt;1</formula>
    </cfRule>
    <cfRule type="expression" dxfId="1" priority="17">
      <formula>$K$156&gt;2</formula>
    </cfRule>
  </conditionalFormatting>
  <conditionalFormatting sqref="K157:L157">
    <cfRule type="expression" dxfId="0" priority="50">
      <formula>$K$157&lt;0.98</formula>
    </cfRule>
  </conditionalFormatting>
  <dataValidations count="6">
    <dataValidation type="list" allowBlank="1" showInputMessage="1" showErrorMessage="1" sqref="H29:H40" xr:uid="{47869197-239B-46BD-AF19-711E5394ABF3}">
      <formula1>"〇,なし"</formula1>
    </dataValidation>
    <dataValidation type="list" allowBlank="1" showInputMessage="1" showErrorMessage="1" sqref="K18:L20 G18:G19 H19" xr:uid="{BE5A11F1-28E6-4D60-B247-FC300D795C56}">
      <formula1>"〇（気密テープ使用）,〇（気密テープ不使用）,ー"</formula1>
    </dataValidation>
    <dataValidation type="list" allowBlank="1" showInputMessage="1" showErrorMessage="1" sqref="F15:F16 H15:H16 J15:J16 L15:L16 G20:H20" xr:uid="{A5B3CB9A-538E-4CD9-A10F-C0B3CE360FD5}">
      <formula1>"〇,ー"</formula1>
    </dataValidation>
    <dataValidation type="list" allowBlank="1" showInputMessage="1" showErrorMessage="1" sqref="G22:H22" xr:uid="{245A8EEB-8427-4498-A256-98DEFAEEFAC6}">
      <formula1>"〇（気密パッキン使用）,〇（気密テープ使用）,〇（ウレタン吹付け）,ー"</formula1>
    </dataValidation>
    <dataValidation type="list" allowBlank="1" showInputMessage="1" showErrorMessage="1" sqref="G23:H23" xr:uid="{E93001C5-7297-48B2-97C6-74DD7CEF8EBB}">
      <formula1>"〇（基礎断熱部で気密）,〇（腰エプロンで気密）,ー"</formula1>
    </dataValidation>
    <dataValidation type="list" allowBlank="1" showInputMessage="1" showErrorMessage="1" sqref="K23:L23" xr:uid="{A1809F67-1F66-450A-B491-9CCD635230F4}">
      <formula1>"〇（気密部材で気密）,〇（コーキングで気密）,ー"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9" orientation="portrait" horizontalDpi="300" verticalDpi="300" r:id="rId1"/>
  <headerFooter alignWithMargins="0">
    <oddFooter>&amp;C- &amp;P/&amp;N -</oddFooter>
  </headerFooter>
  <rowBreaks count="2" manualBreakCount="2">
    <brk id="55" max="11" man="1"/>
    <brk id="110" max="16383" man="1"/>
  </rowBreaks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気密性能試験結果（改定JIS）</vt:lpstr>
      <vt:lpstr>'気密性能試験結果（改定JIS）'!Print_Area</vt:lpstr>
    </vt:vector>
  </TitlesOfParts>
  <Manager>TSUJI Mitsutaka</Manager>
  <Company>トヨダヤスシ建築設計事務所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気密測定の報告書</dc:title>
  <dc:subject>作成用紙</dc:subject>
  <dc:creator>TSUJI Mitsutaka</dc:creator>
  <cp:lastModifiedBy>Mitsutaka TSUJI</cp:lastModifiedBy>
  <cp:lastPrinted>2023-08-01T12:01:10Z</cp:lastPrinted>
  <dcterms:created xsi:type="dcterms:W3CDTF">1999-03-29T00:33:46Z</dcterms:created>
  <dcterms:modified xsi:type="dcterms:W3CDTF">2023-08-01T12:28:39Z</dcterms:modified>
</cp:coreProperties>
</file>